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user\Google Drive\GIZ - NWMP project\Tender documents\1. ToR separate collection cost acounting pilots\IR AI1 - AI4\AI2\Tool\"/>
    </mc:Choice>
  </mc:AlternateContent>
  <xr:revisionPtr revIDLastSave="0" documentId="13_ncr:1_{E6D99DF3-DE86-4391-8D36-4B388844F160}" xr6:coauthVersionLast="45" xr6:coauthVersionMax="45" xr10:uidLastSave="{00000000-0000-0000-0000-000000000000}"/>
  <bookViews>
    <workbookView xWindow="-96" yWindow="-96" windowWidth="19392" windowHeight="10992" tabRatio="641" xr2:uid="{00000000-000D-0000-FFFF-FFFF00000000}"/>
  </bookViews>
  <sheets>
    <sheet name="Start" sheetId="22" r:id="rId1"/>
    <sheet name="Guideline" sheetId="20" r:id="rId2"/>
    <sheet name="Full-cost-accounting" sheetId="5" r:id="rId3"/>
    <sheet name="1_Cont_costs_detailed_calc" sheetId="18" r:id="rId4"/>
    <sheet name="2_Veh_costs_detailed_calc" sheetId="16" r:id="rId5"/>
    <sheet name="3_Pers_costs_detailed_calc" sheetId="15" r:id="rId6"/>
    <sheet name="4_Infrastru_costs_detailed_calc" sheetId="19" r:id="rId7"/>
    <sheet name="Basic-data_costs break down" sheetId="9" r:id="rId8"/>
    <sheet name="General calc parameter" sheetId="21" r:id="rId9"/>
    <sheet name="Drop-down list" sheetId="10" r:id="rId10"/>
  </sheets>
  <externalReferences>
    <externalReference r:id="rId11"/>
  </externalReferences>
  <definedNames>
    <definedName name="AnteilVerwuGemein">[1]Tab_Betrieb!$B$10</definedName>
    <definedName name="AufschlagLohnneben">[1]Tab_Betrieb!$B$8</definedName>
    <definedName name="AufschlagWuG">[1]Tab_Betrieb!$B$12</definedName>
    <definedName name="AZM_Bezeichnung">[1]!Tab_AZM[Modelbezeichnung]</definedName>
    <definedName name="basic">'Drop-down list'!$A$2:$A$12</definedName>
    <definedName name="bin" localSheetId="9">'Drop-down list'!$C$1</definedName>
    <definedName name="bin">'Full-cost-accounting'!$C$8</definedName>
    <definedName name="bin___Container">'Drop-down list'!$C$2:$C$1048576</definedName>
    <definedName name="_xlnm.Print_Area" localSheetId="7">'Basic-data_costs break down'!$B$3:$I$25</definedName>
    <definedName name="_xlnm.Print_Area" localSheetId="1">Guideline!$A$1:$G$46</definedName>
    <definedName name="Teuerungszuschlag">[1]Tab_Betrieb!$B$16</definedName>
    <definedName name="Umsatzsteuer">[1]Tab_Betrieb!$B$14</definedName>
    <definedName name="veh." localSheetId="7">'Full-cost-accounting'!$C$68</definedName>
    <definedName name="vehicles">'Drop-down list'!$B$2:$B$12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 i="18" l="1"/>
  <c r="K14" i="18"/>
  <c r="K18" i="18"/>
  <c r="K22" i="18"/>
  <c r="K26" i="18"/>
  <c r="K30" i="18"/>
  <c r="K34" i="18"/>
  <c r="K38" i="18"/>
  <c r="K42" i="18"/>
  <c r="K46" i="18"/>
  <c r="K50" i="18"/>
  <c r="K54" i="18"/>
  <c r="I5" i="18"/>
  <c r="K5" i="18"/>
  <c r="K7" i="18" s="1"/>
  <c r="I5" i="16"/>
  <c r="G15" i="16"/>
  <c r="L15" i="16" s="1"/>
  <c r="I396" i="5"/>
  <c r="K395" i="5"/>
  <c r="L395" i="5"/>
  <c r="M395" i="5"/>
  <c r="I395" i="5"/>
  <c r="M394" i="5"/>
  <c r="L394" i="5"/>
  <c r="K394" i="5"/>
  <c r="J394" i="5"/>
  <c r="I394" i="5"/>
  <c r="D25" i="9"/>
  <c r="D21" i="9"/>
  <c r="E13" i="19"/>
  <c r="F11" i="19"/>
  <c r="C11"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C7" i="19"/>
  <c r="D20" i="15"/>
  <c r="H26" i="16"/>
  <c r="G26" i="16"/>
  <c r="G23" i="16"/>
  <c r="G29" i="16" s="1"/>
  <c r="H405" i="5"/>
  <c r="H404" i="5"/>
  <c r="H403" i="5"/>
  <c r="H402" i="5"/>
  <c r="H401" i="5"/>
  <c r="H399" i="5"/>
  <c r="H398" i="5"/>
  <c r="H397" i="5"/>
  <c r="H396" i="5"/>
  <c r="H395" i="5"/>
  <c r="BC15" i="16" l="1"/>
  <c r="AQ15" i="16"/>
  <c r="AE15" i="16"/>
  <c r="S15" i="16"/>
  <c r="BB15" i="16"/>
  <c r="AX15" i="16"/>
  <c r="AT15" i="16"/>
  <c r="AP15" i="16"/>
  <c r="AL15" i="16"/>
  <c r="AH15" i="16"/>
  <c r="AD15" i="16"/>
  <c r="Z15" i="16"/>
  <c r="V15" i="16"/>
  <c r="R15" i="16"/>
  <c r="N15" i="16"/>
  <c r="J15" i="16"/>
  <c r="K53" i="18"/>
  <c r="K49" i="18"/>
  <c r="K45" i="18"/>
  <c r="K41" i="18"/>
  <c r="K37" i="18"/>
  <c r="K33" i="18"/>
  <c r="K29" i="18"/>
  <c r="K25" i="18"/>
  <c r="K21" i="18"/>
  <c r="K17" i="18"/>
  <c r="K13" i="18"/>
  <c r="K9" i="18"/>
  <c r="AU15" i="16"/>
  <c r="AM15" i="16"/>
  <c r="AA15" i="16"/>
  <c r="K15" i="16"/>
  <c r="H15" i="16"/>
  <c r="BA15" i="16"/>
  <c r="AW15" i="16"/>
  <c r="AS15" i="16"/>
  <c r="AO15" i="16"/>
  <c r="AK15" i="16"/>
  <c r="AG15" i="16"/>
  <c r="AC15" i="16"/>
  <c r="Y15" i="16"/>
  <c r="U15" i="16"/>
  <c r="Q15" i="16"/>
  <c r="M15" i="16"/>
  <c r="I15" i="16"/>
  <c r="K52" i="18"/>
  <c r="K48" i="18"/>
  <c r="K44" i="18"/>
  <c r="K40" i="18"/>
  <c r="K36" i="18"/>
  <c r="K32" i="18"/>
  <c r="K28" i="18"/>
  <c r="K24" i="18"/>
  <c r="K20" i="18"/>
  <c r="K16" i="18"/>
  <c r="K12" i="18"/>
  <c r="K8" i="18"/>
  <c r="AY15" i="16"/>
  <c r="AI15" i="16"/>
  <c r="W15" i="16"/>
  <c r="O15" i="16"/>
  <c r="BD15" i="16"/>
  <c r="AZ15" i="16"/>
  <c r="AV15" i="16"/>
  <c r="AR15" i="16"/>
  <c r="AN15" i="16"/>
  <c r="AJ15" i="16"/>
  <c r="AF15" i="16"/>
  <c r="AB15" i="16"/>
  <c r="X15" i="16"/>
  <c r="T15" i="16"/>
  <c r="P15" i="16"/>
  <c r="K51" i="18"/>
  <c r="K47" i="18"/>
  <c r="K43" i="18"/>
  <c r="K39" i="18"/>
  <c r="K35" i="18"/>
  <c r="K31" i="18"/>
  <c r="K27" i="18"/>
  <c r="K23" i="18"/>
  <c r="K19" i="18"/>
  <c r="K15" i="18"/>
  <c r="K11" i="18"/>
  <c r="B14" i="16" l="1"/>
  <c r="G58" i="5" l="1"/>
  <c r="J362" i="5" l="1"/>
  <c r="I362" i="5"/>
  <c r="J305" i="5"/>
  <c r="I305" i="5"/>
  <c r="J245" i="5"/>
  <c r="I245" i="5"/>
  <c r="J185" i="5"/>
  <c r="I185" i="5"/>
  <c r="J125" i="5"/>
  <c r="I125" i="5"/>
  <c r="G363" i="5"/>
  <c r="J65" i="5"/>
  <c r="I65" i="5"/>
  <c r="I302" i="5"/>
  <c r="I242" i="5"/>
  <c r="I182" i="5"/>
  <c r="I122" i="5"/>
  <c r="I62" i="5"/>
  <c r="C32" i="15" l="1"/>
  <c r="N62" i="5" l="1"/>
  <c r="M62" i="5"/>
  <c r="L62" i="5"/>
  <c r="K62" i="5"/>
  <c r="J62" i="5"/>
  <c r="Q48" i="16"/>
  <c r="R48" i="16"/>
  <c r="S48" i="16"/>
  <c r="T48" i="16"/>
  <c r="U48" i="16"/>
  <c r="V48" i="16"/>
  <c r="W48" i="16"/>
  <c r="X48" i="16"/>
  <c r="Y48" i="16"/>
  <c r="Z48" i="16"/>
  <c r="AA48" i="16"/>
  <c r="AB48" i="16"/>
  <c r="AC48" i="16"/>
  <c r="AD48" i="16"/>
  <c r="AE48" i="16"/>
  <c r="AF48" i="16"/>
  <c r="AG48" i="16"/>
  <c r="AH48" i="16"/>
  <c r="AI48" i="16"/>
  <c r="AJ48" i="16"/>
  <c r="AK48" i="16"/>
  <c r="AL48" i="16"/>
  <c r="AM48" i="16"/>
  <c r="AN48" i="16"/>
  <c r="AO48" i="16"/>
  <c r="AP48" i="16"/>
  <c r="AQ48" i="16"/>
  <c r="AR48" i="16"/>
  <c r="AS48" i="16"/>
  <c r="AT48" i="16"/>
  <c r="AU48" i="16"/>
  <c r="AV48" i="16"/>
  <c r="AW48" i="16"/>
  <c r="AX48" i="16"/>
  <c r="AY48" i="16"/>
  <c r="AZ48" i="16"/>
  <c r="BA48" i="16"/>
  <c r="BB48" i="16"/>
  <c r="BC48" i="16"/>
  <c r="BD48" i="16"/>
  <c r="K48" i="16"/>
  <c r="L48" i="16"/>
  <c r="M48" i="16"/>
  <c r="N48" i="16"/>
  <c r="O48" i="16"/>
  <c r="P48" i="16"/>
  <c r="M10" i="15" l="1"/>
  <c r="N10" i="15"/>
  <c r="O10" i="15"/>
  <c r="P10" i="15"/>
  <c r="P21" i="15" s="1"/>
  <c r="Q10" i="15"/>
  <c r="R10" i="15"/>
  <c r="S10" i="15"/>
  <c r="T10" i="15"/>
  <c r="T21" i="15" s="1"/>
  <c r="U10" i="15"/>
  <c r="V10" i="15"/>
  <c r="W10" i="15"/>
  <c r="X10" i="15"/>
  <c r="X21" i="15" s="1"/>
  <c r="Y10" i="15"/>
  <c r="Z10" i="15"/>
  <c r="AA10" i="15"/>
  <c r="AB10" i="15"/>
  <c r="AB21" i="15" s="1"/>
  <c r="AC10" i="15"/>
  <c r="AD10" i="15"/>
  <c r="AE10" i="15"/>
  <c r="AF10" i="15"/>
  <c r="AF21" i="15" s="1"/>
  <c r="AG10" i="15"/>
  <c r="AH10" i="15"/>
  <c r="AI10" i="15"/>
  <c r="AJ10" i="15"/>
  <c r="AJ21" i="15" s="1"/>
  <c r="AK10" i="15"/>
  <c r="AL10" i="15"/>
  <c r="AM10" i="15"/>
  <c r="AN10" i="15"/>
  <c r="AN21" i="15" s="1"/>
  <c r="AO10" i="15"/>
  <c r="AP10" i="15"/>
  <c r="AQ10" i="15"/>
  <c r="AR10" i="15"/>
  <c r="AR21" i="15" s="1"/>
  <c r="AS10" i="15"/>
  <c r="AT10" i="15"/>
  <c r="AU10" i="15"/>
  <c r="AV10" i="15"/>
  <c r="AV21" i="15" s="1"/>
  <c r="AW10" i="15"/>
  <c r="AX10" i="15"/>
  <c r="AY10" i="15"/>
  <c r="AZ10" i="15"/>
  <c r="AZ21" i="15" s="1"/>
  <c r="BA10" i="15"/>
  <c r="N15" i="15"/>
  <c r="T15" i="15"/>
  <c r="AJ15" i="15"/>
  <c r="AT15" i="15"/>
  <c r="AV15" i="15"/>
  <c r="M16" i="15"/>
  <c r="N16" i="15"/>
  <c r="O16" i="15"/>
  <c r="P16" i="15"/>
  <c r="Q16" i="15"/>
  <c r="R16" i="15"/>
  <c r="S16" i="15"/>
  <c r="T16" i="15"/>
  <c r="U16" i="15"/>
  <c r="V16" i="15"/>
  <c r="W16" i="15"/>
  <c r="X16" i="15"/>
  <c r="Y16" i="15"/>
  <c r="Z16" i="15"/>
  <c r="AA16" i="15"/>
  <c r="AB16" i="15"/>
  <c r="AC16" i="15"/>
  <c r="AD16" i="15"/>
  <c r="AE16" i="15"/>
  <c r="AF16" i="15"/>
  <c r="AG16" i="15"/>
  <c r="AH16" i="15"/>
  <c r="AI16" i="15"/>
  <c r="AJ16" i="15"/>
  <c r="AK16" i="15"/>
  <c r="AL16" i="15"/>
  <c r="AM16" i="15"/>
  <c r="AN16" i="15"/>
  <c r="AO16" i="15"/>
  <c r="AP16" i="15"/>
  <c r="AQ16" i="15"/>
  <c r="AR16" i="15"/>
  <c r="AS16" i="15"/>
  <c r="AT16" i="15"/>
  <c r="AU16" i="15"/>
  <c r="AV16" i="15"/>
  <c r="AW16" i="15"/>
  <c r="AX16" i="15"/>
  <c r="AY16" i="15"/>
  <c r="AZ16" i="15"/>
  <c r="BA16" i="15"/>
  <c r="M20" i="15"/>
  <c r="N20" i="15"/>
  <c r="O20" i="15"/>
  <c r="P20" i="15"/>
  <c r="Q20" i="15"/>
  <c r="R20" i="15"/>
  <c r="S20" i="15"/>
  <c r="T20" i="15"/>
  <c r="U20" i="15"/>
  <c r="V20" i="15"/>
  <c r="W20" i="15"/>
  <c r="X20" i="15"/>
  <c r="Y20" i="15"/>
  <c r="Z20" i="15"/>
  <c r="AA20" i="15"/>
  <c r="AB20" i="15"/>
  <c r="AC20" i="15"/>
  <c r="AD20" i="15"/>
  <c r="AE20" i="15"/>
  <c r="AF20" i="15"/>
  <c r="AG20" i="15"/>
  <c r="AH20" i="15"/>
  <c r="AI20" i="15"/>
  <c r="AJ20" i="15"/>
  <c r="AK20" i="15"/>
  <c r="AL20" i="15"/>
  <c r="AM20" i="15"/>
  <c r="AN20" i="15"/>
  <c r="AO20" i="15"/>
  <c r="AP20" i="15"/>
  <c r="AQ20" i="15"/>
  <c r="AR20" i="15"/>
  <c r="AS20" i="15"/>
  <c r="AT20" i="15"/>
  <c r="AU20" i="15"/>
  <c r="AV20" i="15"/>
  <c r="AW20" i="15"/>
  <c r="AX20" i="15"/>
  <c r="AY20" i="15"/>
  <c r="AZ20" i="15"/>
  <c r="BA20" i="15"/>
  <c r="M24" i="15"/>
  <c r="Q24" i="15"/>
  <c r="U24" i="15"/>
  <c r="Y24" i="15"/>
  <c r="AC24" i="15"/>
  <c r="AG24" i="15"/>
  <c r="AK24" i="15"/>
  <c r="AO24" i="15"/>
  <c r="AS24" i="15"/>
  <c r="AW24" i="15"/>
  <c r="BA24" i="15"/>
  <c r="M25" i="15"/>
  <c r="N25" i="15"/>
  <c r="O25" i="15"/>
  <c r="P25" i="15"/>
  <c r="Q25" i="15"/>
  <c r="R25" i="15"/>
  <c r="S25" i="15"/>
  <c r="T25" i="15"/>
  <c r="U25" i="15"/>
  <c r="V25" i="15"/>
  <c r="W25" i="15"/>
  <c r="X25" i="15"/>
  <c r="Y25" i="15"/>
  <c r="Z25" i="15"/>
  <c r="AA25" i="15"/>
  <c r="AB25" i="15"/>
  <c r="AC25" i="15"/>
  <c r="AD25" i="15"/>
  <c r="AE25" i="15"/>
  <c r="AF25" i="15"/>
  <c r="AG25" i="15"/>
  <c r="AH25" i="15"/>
  <c r="AI25" i="15"/>
  <c r="AJ25" i="15"/>
  <c r="AK25" i="15"/>
  <c r="AL25" i="15"/>
  <c r="AM25" i="15"/>
  <c r="AN25" i="15"/>
  <c r="AO25" i="15"/>
  <c r="AP25" i="15"/>
  <c r="AQ25" i="15"/>
  <c r="AR25" i="15"/>
  <c r="AS25" i="15"/>
  <c r="AT25" i="15"/>
  <c r="AU25" i="15"/>
  <c r="AV25" i="15"/>
  <c r="AW25" i="15"/>
  <c r="AX25" i="15"/>
  <c r="AY25" i="15"/>
  <c r="AZ25" i="15"/>
  <c r="BA25" i="15"/>
  <c r="M28" i="15"/>
  <c r="M30" i="15" s="1"/>
  <c r="N28" i="15"/>
  <c r="N31" i="15" s="1"/>
  <c r="N33" i="15" s="1"/>
  <c r="O28" i="15"/>
  <c r="O31" i="15" s="1"/>
  <c r="O34" i="15" s="1"/>
  <c r="O36" i="15" s="1"/>
  <c r="P28" i="15"/>
  <c r="P31" i="15" s="1"/>
  <c r="P33" i="15" s="1"/>
  <c r="Q28" i="15"/>
  <c r="Q30" i="15" s="1"/>
  <c r="R28" i="15"/>
  <c r="R31" i="15" s="1"/>
  <c r="R33" i="15" s="1"/>
  <c r="S28" i="15"/>
  <c r="S30" i="15" s="1"/>
  <c r="T28" i="15"/>
  <c r="T31" i="15" s="1"/>
  <c r="T33" i="15" s="1"/>
  <c r="U28" i="15"/>
  <c r="U30" i="15" s="1"/>
  <c r="V28" i="15"/>
  <c r="V31" i="15" s="1"/>
  <c r="V33" i="15" s="1"/>
  <c r="W28" i="15"/>
  <c r="W31" i="15" s="1"/>
  <c r="X28" i="15"/>
  <c r="X31" i="15" s="1"/>
  <c r="X33" i="15" s="1"/>
  <c r="Y28" i="15"/>
  <c r="Y30" i="15" s="1"/>
  <c r="Z28" i="15"/>
  <c r="Z31" i="15" s="1"/>
  <c r="Z33" i="15" s="1"/>
  <c r="AA28" i="15"/>
  <c r="AA30" i="15" s="1"/>
  <c r="AB28" i="15"/>
  <c r="AB31" i="15" s="1"/>
  <c r="AB33" i="15" s="1"/>
  <c r="AC28" i="15"/>
  <c r="AC30" i="15" s="1"/>
  <c r="AD28" i="15"/>
  <c r="AD31" i="15" s="1"/>
  <c r="AD33" i="15" s="1"/>
  <c r="AE28" i="15"/>
  <c r="AE31" i="15" s="1"/>
  <c r="AF28" i="15"/>
  <c r="AF31" i="15" s="1"/>
  <c r="AF33" i="15" s="1"/>
  <c r="AG28" i="15"/>
  <c r="AG30" i="15" s="1"/>
  <c r="AH28" i="15"/>
  <c r="AH31" i="15" s="1"/>
  <c r="AH33" i="15" s="1"/>
  <c r="AI28" i="15"/>
  <c r="AI30" i="15" s="1"/>
  <c r="AJ28" i="15"/>
  <c r="AJ31" i="15" s="1"/>
  <c r="AJ33" i="15" s="1"/>
  <c r="AK28" i="15"/>
  <c r="AK30" i="15" s="1"/>
  <c r="AL28" i="15"/>
  <c r="AL31" i="15" s="1"/>
  <c r="AL33" i="15" s="1"/>
  <c r="AM28" i="15"/>
  <c r="AM30" i="15" s="1"/>
  <c r="AN28" i="15"/>
  <c r="AN31" i="15" s="1"/>
  <c r="AN33" i="15" s="1"/>
  <c r="AO28" i="15"/>
  <c r="AO30" i="15" s="1"/>
  <c r="AP28" i="15"/>
  <c r="AP31" i="15" s="1"/>
  <c r="AP33" i="15" s="1"/>
  <c r="AQ28" i="15"/>
  <c r="AQ30" i="15" s="1"/>
  <c r="AR28" i="15"/>
  <c r="AR31" i="15" s="1"/>
  <c r="AR33" i="15" s="1"/>
  <c r="AS28" i="15"/>
  <c r="AS30" i="15" s="1"/>
  <c r="AT28" i="15"/>
  <c r="AT31" i="15" s="1"/>
  <c r="AT33" i="15" s="1"/>
  <c r="AU28" i="15"/>
  <c r="AV28" i="15"/>
  <c r="AV31" i="15" s="1"/>
  <c r="AV33" i="15" s="1"/>
  <c r="AW28" i="15"/>
  <c r="AW30" i="15" s="1"/>
  <c r="AX28" i="15"/>
  <c r="AX31" i="15" s="1"/>
  <c r="AX33" i="15" s="1"/>
  <c r="AY28" i="15"/>
  <c r="AY30" i="15" s="1"/>
  <c r="AZ28" i="15"/>
  <c r="AZ31" i="15" s="1"/>
  <c r="AZ33" i="15" s="1"/>
  <c r="BA28" i="15"/>
  <c r="BA30" i="15" s="1"/>
  <c r="M29" i="15"/>
  <c r="N29" i="15"/>
  <c r="O29" i="15"/>
  <c r="P29" i="15"/>
  <c r="Q29" i="15"/>
  <c r="R29" i="15"/>
  <c r="S29" i="15"/>
  <c r="T29" i="15"/>
  <c r="U29" i="15"/>
  <c r="V29" i="15"/>
  <c r="W29" i="15"/>
  <c r="X29" i="15"/>
  <c r="Y29" i="15"/>
  <c r="Z29" i="15"/>
  <c r="AA29" i="15"/>
  <c r="AB29" i="15"/>
  <c r="AC29" i="15"/>
  <c r="AD29" i="15"/>
  <c r="AE29" i="15"/>
  <c r="AF29" i="15"/>
  <c r="AG29" i="15"/>
  <c r="AH29" i="15"/>
  <c r="AI29" i="15"/>
  <c r="AJ29" i="15"/>
  <c r="AK29" i="15"/>
  <c r="AL29" i="15"/>
  <c r="AM29" i="15"/>
  <c r="AN29" i="15"/>
  <c r="AO29" i="15"/>
  <c r="AP29" i="15"/>
  <c r="AQ29" i="15"/>
  <c r="AR29" i="15"/>
  <c r="AS29" i="15"/>
  <c r="AT29" i="15"/>
  <c r="AU29" i="15"/>
  <c r="AV29" i="15"/>
  <c r="AW29" i="15"/>
  <c r="AX29" i="15"/>
  <c r="AY29" i="15"/>
  <c r="AZ29" i="15"/>
  <c r="BA29" i="15"/>
  <c r="O30" i="15"/>
  <c r="P30" i="15"/>
  <c r="X30" i="15"/>
  <c r="AE30" i="15"/>
  <c r="AF30" i="15"/>
  <c r="AN30" i="15"/>
  <c r="AU30" i="15"/>
  <c r="AV30" i="15"/>
  <c r="Q31" i="15"/>
  <c r="Q34" i="15" s="1"/>
  <c r="Q36" i="15" s="1"/>
  <c r="AA31" i="15"/>
  <c r="AA34" i="15" s="1"/>
  <c r="AA36" i="15" s="1"/>
  <c r="AG31" i="15"/>
  <c r="AG34" i="15" s="1"/>
  <c r="AG36" i="15" s="1"/>
  <c r="AU31" i="15"/>
  <c r="AU34" i="15" s="1"/>
  <c r="AU36" i="15" s="1"/>
  <c r="AF34" i="15"/>
  <c r="AF37" i="15" s="1"/>
  <c r="AF39" i="15" s="1"/>
  <c r="AV34" i="15"/>
  <c r="AV37" i="15" s="1"/>
  <c r="AV39" i="15" s="1"/>
  <c r="L16" i="15"/>
  <c r="H20" i="15"/>
  <c r="I20" i="15"/>
  <c r="J20" i="15"/>
  <c r="K20" i="15"/>
  <c r="L20" i="15"/>
  <c r="L25" i="15"/>
  <c r="K10" i="15"/>
  <c r="K24" i="15" s="1"/>
  <c r="K25" i="15" s="1"/>
  <c r="J10" i="15"/>
  <c r="J24" i="15" s="1"/>
  <c r="J25" i="15" s="1"/>
  <c r="I10" i="15"/>
  <c r="I15" i="15" s="1"/>
  <c r="H10" i="15"/>
  <c r="H24" i="15" s="1"/>
  <c r="H25" i="15" s="1"/>
  <c r="I16" i="15" l="1"/>
  <c r="I21" i="15"/>
  <c r="AM31" i="15"/>
  <c r="AM34" i="15" s="1"/>
  <c r="AM36" i="15" s="1"/>
  <c r="AZ24" i="15"/>
  <c r="AR24" i="15"/>
  <c r="AJ24" i="15"/>
  <c r="AB24" i="15"/>
  <c r="T24" i="15"/>
  <c r="AF15" i="15"/>
  <c r="P15" i="15"/>
  <c r="AY15" i="15"/>
  <c r="AY21" i="15"/>
  <c r="AU15" i="15"/>
  <c r="AU21" i="15"/>
  <c r="AQ15" i="15"/>
  <c r="AQ21" i="15"/>
  <c r="AM15" i="15"/>
  <c r="AM21" i="15"/>
  <c r="AI15" i="15"/>
  <c r="AI21" i="15"/>
  <c r="AE15" i="15"/>
  <c r="AE21" i="15"/>
  <c r="AA15" i="15"/>
  <c r="AA21" i="15"/>
  <c r="W15" i="15"/>
  <c r="W21" i="15"/>
  <c r="S15" i="15"/>
  <c r="S21" i="15"/>
  <c r="O15" i="15"/>
  <c r="O21" i="15"/>
  <c r="AI31" i="15"/>
  <c r="AI34" i="15" s="1"/>
  <c r="AI36" i="15" s="1"/>
  <c r="W30" i="15"/>
  <c r="AR15" i="15"/>
  <c r="AB15" i="15"/>
  <c r="AX15" i="15"/>
  <c r="AX21" i="15"/>
  <c r="AT24" i="15"/>
  <c r="AT21" i="15"/>
  <c r="AP15" i="15"/>
  <c r="AP21" i="15"/>
  <c r="AL24" i="15"/>
  <c r="AL21" i="15"/>
  <c r="AH15" i="15"/>
  <c r="AH21" i="15"/>
  <c r="AD24" i="15"/>
  <c r="AD21" i="15"/>
  <c r="Z15" i="15"/>
  <c r="Z21" i="15"/>
  <c r="V24" i="15"/>
  <c r="V21" i="15"/>
  <c r="R15" i="15"/>
  <c r="R21" i="15"/>
  <c r="N24" i="15"/>
  <c r="N21" i="15"/>
  <c r="AV24" i="15"/>
  <c r="AN24" i="15"/>
  <c r="AF24" i="15"/>
  <c r="X24" i="15"/>
  <c r="P24" i="15"/>
  <c r="AZ15" i="15"/>
  <c r="AN15" i="15"/>
  <c r="X15" i="15"/>
  <c r="BA15" i="15"/>
  <c r="BA21" i="15"/>
  <c r="AW15" i="15"/>
  <c r="AW21" i="15"/>
  <c r="AS15" i="15"/>
  <c r="AS21" i="15"/>
  <c r="AO15" i="15"/>
  <c r="AO21" i="15"/>
  <c r="AK15" i="15"/>
  <c r="AK21" i="15"/>
  <c r="AG15" i="15"/>
  <c r="AG21" i="15"/>
  <c r="AC15" i="15"/>
  <c r="AC21" i="15"/>
  <c r="Y15" i="15"/>
  <c r="Y21" i="15"/>
  <c r="U15" i="15"/>
  <c r="U21" i="15"/>
  <c r="Q15" i="15"/>
  <c r="Q21" i="15"/>
  <c r="M15" i="15"/>
  <c r="M21" i="15"/>
  <c r="V15" i="15"/>
  <c r="AW31" i="15"/>
  <c r="AW34" i="15" s="1"/>
  <c r="AW36" i="15" s="1"/>
  <c r="AD15" i="15"/>
  <c r="AL15" i="15"/>
  <c r="AY24" i="15"/>
  <c r="AQ24" i="15"/>
  <c r="AI24" i="15"/>
  <c r="AA24" i="15"/>
  <c r="S24" i="15"/>
  <c r="AO31" i="15"/>
  <c r="AO34" i="15" s="1"/>
  <c r="AO36" i="15" s="1"/>
  <c r="AX24" i="15"/>
  <c r="AP24" i="15"/>
  <c r="AH24" i="15"/>
  <c r="Z24" i="15"/>
  <c r="R24" i="15"/>
  <c r="AU24" i="15"/>
  <c r="AM24" i="15"/>
  <c r="AE24" i="15"/>
  <c r="W24" i="15"/>
  <c r="O24" i="15"/>
  <c r="Y31" i="15"/>
  <c r="Y34" i="15" s="1"/>
  <c r="Y36" i="15" s="1"/>
  <c r="AA33" i="15"/>
  <c r="AE34" i="15"/>
  <c r="AE33" i="15"/>
  <c r="W34" i="15"/>
  <c r="W33" i="15"/>
  <c r="AM37" i="15"/>
  <c r="Q37" i="15"/>
  <c r="Q40" i="15" s="1"/>
  <c r="Q41" i="15" s="1"/>
  <c r="AB34" i="15"/>
  <c r="AB37" i="15" s="1"/>
  <c r="AB39" i="15" s="1"/>
  <c r="AZ30" i="15"/>
  <c r="AB30" i="15"/>
  <c r="AV40" i="15"/>
  <c r="AV41" i="15" s="1"/>
  <c r="AA37" i="15"/>
  <c r="AR34" i="15"/>
  <c r="AR37" i="15" s="1"/>
  <c r="AR39" i="15" s="1"/>
  <c r="AU37" i="15"/>
  <c r="AU39" i="15" s="1"/>
  <c r="AI37" i="15"/>
  <c r="O37" i="15"/>
  <c r="O40" i="15" s="1"/>
  <c r="O41" i="15" s="1"/>
  <c r="AN34" i="15"/>
  <c r="AN37" i="15" s="1"/>
  <c r="T34" i="15"/>
  <c r="T37" i="15" s="1"/>
  <c r="AI33" i="15"/>
  <c r="AQ31" i="15"/>
  <c r="AR30" i="15"/>
  <c r="AJ30" i="15"/>
  <c r="T30" i="15"/>
  <c r="AG37" i="15"/>
  <c r="AG39" i="15" s="1"/>
  <c r="AZ34" i="15"/>
  <c r="AZ37" i="15" s="1"/>
  <c r="AZ39" i="15" s="1"/>
  <c r="AJ34" i="15"/>
  <c r="AJ37" i="15" s="1"/>
  <c r="AJ39" i="15" s="1"/>
  <c r="P34" i="15"/>
  <c r="P37" i="15" s="1"/>
  <c r="P39" i="15" s="1"/>
  <c r="AY31" i="15"/>
  <c r="S31" i="15"/>
  <c r="AM33" i="15"/>
  <c r="BA31" i="15"/>
  <c r="AS31" i="15"/>
  <c r="AK31" i="15"/>
  <c r="AC31" i="15"/>
  <c r="U31" i="15"/>
  <c r="M31" i="15"/>
  <c r="AX30" i="15"/>
  <c r="AT30" i="15"/>
  <c r="AP30" i="15"/>
  <c r="AL30" i="15"/>
  <c r="AH30" i="15"/>
  <c r="AD30" i="15"/>
  <c r="Z30" i="15"/>
  <c r="V30" i="15"/>
  <c r="R30" i="15"/>
  <c r="N30" i="15"/>
  <c r="AF40" i="15"/>
  <c r="AF41" i="15" s="1"/>
  <c r="O39" i="15"/>
  <c r="AU33" i="15"/>
  <c r="O33" i="15"/>
  <c r="AR36" i="15"/>
  <c r="AT34" i="15"/>
  <c r="AL34" i="15"/>
  <c r="AD34" i="15"/>
  <c r="V34" i="15"/>
  <c r="N34" i="15"/>
  <c r="AV36" i="15"/>
  <c r="AF36" i="15"/>
  <c r="AX34" i="15"/>
  <c r="AP34" i="15"/>
  <c r="AH34" i="15"/>
  <c r="Z34" i="15"/>
  <c r="R34" i="15"/>
  <c r="X34" i="15"/>
  <c r="AW33" i="15"/>
  <c r="AO33" i="15"/>
  <c r="AG33" i="15"/>
  <c r="Y33" i="15"/>
  <c r="Q33" i="15"/>
  <c r="I24" i="15"/>
  <c r="I25" i="15" s="1"/>
  <c r="G238" i="5"/>
  <c r="G189" i="5"/>
  <c r="G190" i="5"/>
  <c r="G191" i="5"/>
  <c r="G192" i="5"/>
  <c r="G193" i="5"/>
  <c r="G194" i="5"/>
  <c r="G195" i="5"/>
  <c r="G196" i="5"/>
  <c r="G197" i="5"/>
  <c r="G188" i="5"/>
  <c r="M23" i="19"/>
  <c r="F198" i="5" s="1"/>
  <c r="G198" i="5" s="1"/>
  <c r="N23" i="19"/>
  <c r="F199" i="5" s="1"/>
  <c r="G199" i="5" s="1"/>
  <c r="O23" i="19"/>
  <c r="F200" i="5" s="1"/>
  <c r="G200" i="5" s="1"/>
  <c r="P23" i="19"/>
  <c r="F201" i="5" s="1"/>
  <c r="G201" i="5" s="1"/>
  <c r="Q23" i="19"/>
  <c r="F202" i="5" s="1"/>
  <c r="G202" i="5" s="1"/>
  <c r="R23" i="19"/>
  <c r="F203" i="5" s="1"/>
  <c r="G203" i="5" s="1"/>
  <c r="S23" i="19"/>
  <c r="F204" i="5" s="1"/>
  <c r="G204" i="5" s="1"/>
  <c r="T23" i="19"/>
  <c r="F205" i="5" s="1"/>
  <c r="G205" i="5" s="1"/>
  <c r="U23" i="19"/>
  <c r="F206" i="5" s="1"/>
  <c r="G206" i="5" s="1"/>
  <c r="V23" i="19"/>
  <c r="F207" i="5" s="1"/>
  <c r="G207" i="5" s="1"/>
  <c r="W23" i="19"/>
  <c r="F208" i="5" s="1"/>
  <c r="G208" i="5" s="1"/>
  <c r="X23" i="19"/>
  <c r="F209" i="5" s="1"/>
  <c r="G209" i="5" s="1"/>
  <c r="Y23" i="19"/>
  <c r="F210" i="5" s="1"/>
  <c r="G210" i="5" s="1"/>
  <c r="Z23" i="19"/>
  <c r="F211" i="5" s="1"/>
  <c r="G211" i="5" s="1"/>
  <c r="AA23" i="19"/>
  <c r="F212" i="5" s="1"/>
  <c r="G212" i="5" s="1"/>
  <c r="AB23" i="19"/>
  <c r="F213" i="5" s="1"/>
  <c r="G213" i="5" s="1"/>
  <c r="AC23" i="19"/>
  <c r="F214" i="5" s="1"/>
  <c r="G214" i="5" s="1"/>
  <c r="AD23" i="19"/>
  <c r="F215" i="5" s="1"/>
  <c r="G215" i="5" s="1"/>
  <c r="AE23" i="19"/>
  <c r="F216" i="5" s="1"/>
  <c r="G216" i="5" s="1"/>
  <c r="AF23" i="19"/>
  <c r="F217" i="5" s="1"/>
  <c r="G217" i="5" s="1"/>
  <c r="AG23" i="19"/>
  <c r="F218" i="5" s="1"/>
  <c r="G218" i="5" s="1"/>
  <c r="AH23" i="19"/>
  <c r="F219" i="5" s="1"/>
  <c r="G219" i="5" s="1"/>
  <c r="AI23" i="19"/>
  <c r="F220" i="5" s="1"/>
  <c r="G220" i="5" s="1"/>
  <c r="AJ23" i="19"/>
  <c r="F221" i="5" s="1"/>
  <c r="G221" i="5" s="1"/>
  <c r="AK23" i="19"/>
  <c r="F222" i="5" s="1"/>
  <c r="G222" i="5" s="1"/>
  <c r="AL23" i="19"/>
  <c r="F223" i="5" s="1"/>
  <c r="G223" i="5" s="1"/>
  <c r="AM23" i="19"/>
  <c r="F224" i="5" s="1"/>
  <c r="G224" i="5" s="1"/>
  <c r="AN23" i="19"/>
  <c r="F225" i="5" s="1"/>
  <c r="G225" i="5" s="1"/>
  <c r="AO23" i="19"/>
  <c r="F226" i="5" s="1"/>
  <c r="G226" i="5" s="1"/>
  <c r="AP23" i="19"/>
  <c r="F227" i="5" s="1"/>
  <c r="G227" i="5" s="1"/>
  <c r="AQ23" i="19"/>
  <c r="F228" i="5" s="1"/>
  <c r="G228" i="5" s="1"/>
  <c r="AR23" i="19"/>
  <c r="F229" i="5" s="1"/>
  <c r="G229" i="5" s="1"/>
  <c r="AS23" i="19"/>
  <c r="F230" i="5" s="1"/>
  <c r="G230" i="5" s="1"/>
  <c r="AT23" i="19"/>
  <c r="F231" i="5" s="1"/>
  <c r="G231" i="5" s="1"/>
  <c r="AU23" i="19"/>
  <c r="F232" i="5" s="1"/>
  <c r="G232" i="5" s="1"/>
  <c r="AV23" i="19"/>
  <c r="F233" i="5" s="1"/>
  <c r="G233" i="5" s="1"/>
  <c r="AW23" i="19"/>
  <c r="F234" i="5" s="1"/>
  <c r="G234" i="5" s="1"/>
  <c r="AX23" i="19"/>
  <c r="F235" i="5" s="1"/>
  <c r="G235" i="5" s="1"/>
  <c r="AY23" i="19"/>
  <c r="F236" i="5" s="1"/>
  <c r="G236" i="5" s="1"/>
  <c r="AZ23" i="19"/>
  <c r="F237" i="5" s="1"/>
  <c r="G237" i="5" s="1"/>
  <c r="G128" i="5"/>
  <c r="G129" i="5"/>
  <c r="G130" i="5"/>
  <c r="G131" i="5"/>
  <c r="G69" i="5"/>
  <c r="G70" i="5"/>
  <c r="G68" i="5"/>
  <c r="G9" i="5"/>
  <c r="G10" i="5"/>
  <c r="G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B237" i="5"/>
  <c r="B236" i="5"/>
  <c r="B235" i="5"/>
  <c r="B234" i="5"/>
  <c r="B233" i="5"/>
  <c r="B232" i="5"/>
  <c r="B231" i="5"/>
  <c r="B230" i="5"/>
  <c r="B229" i="5"/>
  <c r="B228" i="5"/>
  <c r="B227" i="5"/>
  <c r="B226" i="5"/>
  <c r="B225" i="5"/>
  <c r="B224" i="5"/>
  <c r="B223" i="5"/>
  <c r="B222" i="5"/>
  <c r="B221" i="5"/>
  <c r="B220" i="5"/>
  <c r="B219" i="5"/>
  <c r="B218" i="5"/>
  <c r="B217" i="5"/>
  <c r="B216" i="5"/>
  <c r="B215" i="5"/>
  <c r="B214" i="5"/>
  <c r="B212" i="5"/>
  <c r="B213" i="5"/>
  <c r="B211" i="5"/>
  <c r="B210" i="5"/>
  <c r="B209" i="5"/>
  <c r="B208" i="5"/>
  <c r="B207" i="5"/>
  <c r="B206" i="5"/>
  <c r="B205" i="5"/>
  <c r="B204" i="5"/>
  <c r="B203" i="5"/>
  <c r="B202" i="5"/>
  <c r="B201" i="5"/>
  <c r="B200" i="5"/>
  <c r="B199" i="5"/>
  <c r="B198" i="5"/>
  <c r="B197" i="5"/>
  <c r="B196" i="5"/>
  <c r="B195" i="5"/>
  <c r="B194" i="5"/>
  <c r="B193" i="5"/>
  <c r="B192" i="5"/>
  <c r="B191" i="5"/>
  <c r="B190" i="5"/>
  <c r="B189" i="5"/>
  <c r="B18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B151"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0" i="5"/>
  <c r="B149" i="5"/>
  <c r="B148" i="5"/>
  <c r="B147" i="5"/>
  <c r="B146" i="5"/>
  <c r="B145" i="5"/>
  <c r="B144" i="5"/>
  <c r="B143" i="5"/>
  <c r="B142" i="5"/>
  <c r="B141" i="5"/>
  <c r="B140" i="5"/>
  <c r="B139" i="5"/>
  <c r="B138" i="5"/>
  <c r="B137" i="5"/>
  <c r="B136" i="5"/>
  <c r="B135" i="5"/>
  <c r="B134" i="5"/>
  <c r="B133" i="5"/>
  <c r="B132" i="5"/>
  <c r="B131" i="5"/>
  <c r="B130" i="5"/>
  <c r="B129" i="5"/>
  <c r="B128" i="5"/>
  <c r="G178" i="5"/>
  <c r="G118"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B86" i="5"/>
  <c r="B82" i="5"/>
  <c r="B117" i="5"/>
  <c r="B116" i="5"/>
  <c r="B115" i="5"/>
  <c r="B114" i="5"/>
  <c r="B112" i="5"/>
  <c r="B108" i="5"/>
  <c r="B113" i="5"/>
  <c r="B111" i="5"/>
  <c r="B110" i="5"/>
  <c r="B109" i="5"/>
  <c r="B107" i="5"/>
  <c r="B106" i="5"/>
  <c r="B105" i="5"/>
  <c r="B104" i="5"/>
  <c r="B103" i="5"/>
  <c r="B102" i="5"/>
  <c r="B101" i="5"/>
  <c r="B100" i="5"/>
  <c r="B99" i="5"/>
  <c r="B98" i="5"/>
  <c r="B97" i="5"/>
  <c r="B96" i="5"/>
  <c r="B95" i="5"/>
  <c r="B94" i="5"/>
  <c r="B93" i="5"/>
  <c r="B92" i="5"/>
  <c r="B91" i="5"/>
  <c r="B90" i="5"/>
  <c r="B89" i="5"/>
  <c r="B88" i="5"/>
  <c r="B87" i="5"/>
  <c r="B85" i="5"/>
  <c r="B84" i="5"/>
  <c r="B83" i="5"/>
  <c r="B81" i="5"/>
  <c r="B80" i="5"/>
  <c r="B79" i="5"/>
  <c r="B78" i="5"/>
  <c r="B77" i="5"/>
  <c r="B76" i="5"/>
  <c r="B75" i="5"/>
  <c r="B74" i="5"/>
  <c r="B73" i="5"/>
  <c r="B72" i="5"/>
  <c r="B71" i="5"/>
  <c r="B70" i="5"/>
  <c r="B69" i="5"/>
  <c r="B68" i="5"/>
  <c r="G295"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AW37" i="15" l="1"/>
  <c r="AW39" i="15" s="1"/>
  <c r="Y37" i="15"/>
  <c r="Y40" i="15" s="1"/>
  <c r="Y41" i="15" s="1"/>
  <c r="AO37" i="15"/>
  <c r="AG40" i="15"/>
  <c r="AG41" i="15" s="1"/>
  <c r="AZ36" i="15"/>
  <c r="AR40" i="15"/>
  <c r="AR41" i="15" s="1"/>
  <c r="AN36" i="15"/>
  <c r="Q39" i="15"/>
  <c r="AZ40" i="15"/>
  <c r="AZ41" i="15" s="1"/>
  <c r="AB40" i="15"/>
  <c r="AB41" i="15" s="1"/>
  <c r="AJ40" i="15"/>
  <c r="AJ41" i="15" s="1"/>
  <c r="AJ36" i="15"/>
  <c r="AU40" i="15"/>
  <c r="AU41" i="15" s="1"/>
  <c r="AA40" i="15"/>
  <c r="AA41" i="15" s="1"/>
  <c r="AA39" i="15"/>
  <c r="P40" i="15"/>
  <c r="P41" i="15" s="1"/>
  <c r="T39" i="15"/>
  <c r="T40" i="15"/>
  <c r="T41" i="15" s="1"/>
  <c r="AI39" i="15"/>
  <c r="AI40" i="15"/>
  <c r="AI41" i="15" s="1"/>
  <c r="T36" i="15"/>
  <c r="S34" i="15"/>
  <c r="S33" i="15"/>
  <c r="AN39" i="15"/>
  <c r="AN40" i="15"/>
  <c r="AN41" i="15" s="1"/>
  <c r="W36" i="15"/>
  <c r="W37" i="15"/>
  <c r="P36" i="15"/>
  <c r="AB36" i="15"/>
  <c r="AY34" i="15"/>
  <c r="AY33" i="15"/>
  <c r="AQ34" i="15"/>
  <c r="AQ33" i="15"/>
  <c r="AM39" i="15"/>
  <c r="AM40" i="15"/>
  <c r="AM41" i="15" s="1"/>
  <c r="AE36" i="15"/>
  <c r="AE37" i="15"/>
  <c r="U34" i="15"/>
  <c r="U33" i="15"/>
  <c r="BA34" i="15"/>
  <c r="BA33" i="15"/>
  <c r="AC34" i="15"/>
  <c r="AC33" i="15"/>
  <c r="AK34" i="15"/>
  <c r="AK33" i="15"/>
  <c r="M34" i="15"/>
  <c r="M33" i="15"/>
  <c r="AS34" i="15"/>
  <c r="AS33" i="15"/>
  <c r="Z37" i="15"/>
  <c r="Z36" i="15"/>
  <c r="AD37" i="15"/>
  <c r="AD36" i="15"/>
  <c r="AH37" i="15"/>
  <c r="AH36" i="15"/>
  <c r="AL37" i="15"/>
  <c r="AL36" i="15"/>
  <c r="AP37" i="15"/>
  <c r="AP36" i="15"/>
  <c r="N37" i="15"/>
  <c r="N36" i="15"/>
  <c r="AT37" i="15"/>
  <c r="AT36" i="15"/>
  <c r="X37" i="15"/>
  <c r="X36" i="15"/>
  <c r="R37" i="15"/>
  <c r="R36" i="15"/>
  <c r="AX37" i="15"/>
  <c r="AX36" i="15"/>
  <c r="V37" i="15"/>
  <c r="V36" i="15"/>
  <c r="AZ22" i="19"/>
  <c r="AY22" i="19"/>
  <c r="AX22" i="19"/>
  <c r="AW22" i="19"/>
  <c r="AV22" i="19"/>
  <c r="AU22" i="19"/>
  <c r="AT22" i="19"/>
  <c r="AS22" i="19"/>
  <c r="AR22" i="19"/>
  <c r="AQ22" i="19"/>
  <c r="AP22" i="19"/>
  <c r="AO22" i="19"/>
  <c r="AN22" i="19"/>
  <c r="AM22" i="19"/>
  <c r="AL22" i="19"/>
  <c r="AK22" i="19"/>
  <c r="AJ22" i="19"/>
  <c r="AI22" i="19"/>
  <c r="AH22" i="19"/>
  <c r="AG22" i="19"/>
  <c r="AF22" i="19"/>
  <c r="AE22" i="19"/>
  <c r="AD22" i="19"/>
  <c r="AC22" i="19"/>
  <c r="AB22" i="19"/>
  <c r="AA22" i="19"/>
  <c r="Z22" i="19"/>
  <c r="Y22" i="19"/>
  <c r="X22" i="19"/>
  <c r="W22" i="19"/>
  <c r="V22" i="19"/>
  <c r="U22" i="19"/>
  <c r="T22" i="19"/>
  <c r="S22" i="19"/>
  <c r="R22" i="19"/>
  <c r="Q22" i="19"/>
  <c r="P22" i="19"/>
  <c r="O22" i="19"/>
  <c r="N22" i="19"/>
  <c r="M22"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AZ19" i="19"/>
  <c r="AY19" i="19"/>
  <c r="AX19" i="19"/>
  <c r="AW19" i="19"/>
  <c r="AV19" i="19"/>
  <c r="AU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AZ17" i="19"/>
  <c r="AY17" i="19"/>
  <c r="AX17" i="19"/>
  <c r="AW17" i="19"/>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AZ16" i="19"/>
  <c r="AY16" i="19"/>
  <c r="AX16" i="19"/>
  <c r="AW16" i="19"/>
  <c r="AV16" i="19"/>
  <c r="AU16" i="19"/>
  <c r="AT16" i="19"/>
  <c r="AS16" i="19"/>
  <c r="AR16" i="19"/>
  <c r="AQ16" i="19"/>
  <c r="AP16" i="19"/>
  <c r="AO16"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AZ13" i="19"/>
  <c r="AY13" i="19"/>
  <c r="AX13" i="19"/>
  <c r="AW13" i="19"/>
  <c r="AV13" i="19"/>
  <c r="AU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AZ11" i="19"/>
  <c r="AY11" i="19"/>
  <c r="AX11" i="19"/>
  <c r="AW11" i="19"/>
  <c r="AV11" i="19"/>
  <c r="AU11" i="19"/>
  <c r="AT11" i="19"/>
  <c r="AS11" i="19"/>
  <c r="AR11" i="19"/>
  <c r="AQ11" i="19"/>
  <c r="AP11" i="19"/>
  <c r="AO11"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AZ7" i="19"/>
  <c r="AY7" i="19"/>
  <c r="AX7" i="19"/>
  <c r="AW7" i="19"/>
  <c r="AV7" i="19"/>
  <c r="AU7" i="19"/>
  <c r="AT7" i="19"/>
  <c r="AS7" i="19"/>
  <c r="AR7" i="19"/>
  <c r="AQ7" i="19"/>
  <c r="AP7" i="19"/>
  <c r="AO7"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C13" i="19"/>
  <c r="C21" i="19"/>
  <c r="AY21" i="19" s="1"/>
  <c r="B21" i="19"/>
  <c r="C18" i="19"/>
  <c r="AZ18" i="19" s="1"/>
  <c r="B18" i="19"/>
  <c r="C15" i="19"/>
  <c r="G15" i="19" s="1"/>
  <c r="B15" i="19"/>
  <c r="C8" i="19"/>
  <c r="B8" i="19"/>
  <c r="L29" i="15"/>
  <c r="K29" i="15"/>
  <c r="J29" i="15"/>
  <c r="I29" i="15"/>
  <c r="L28" i="15"/>
  <c r="L31" i="15" s="1"/>
  <c r="K28" i="15"/>
  <c r="L10" i="15"/>
  <c r="J28" i="15"/>
  <c r="I28" i="15"/>
  <c r="D10" i="15"/>
  <c r="E10" i="15"/>
  <c r="F10" i="15"/>
  <c r="G10" i="15"/>
  <c r="G15" i="15" s="1"/>
  <c r="G21" i="15" s="1"/>
  <c r="H15" i="15"/>
  <c r="H21" i="15" s="1"/>
  <c r="H29" i="15"/>
  <c r="C38" i="15"/>
  <c r="K38" i="15" s="1"/>
  <c r="B38" i="15"/>
  <c r="C35" i="15"/>
  <c r="B35" i="15"/>
  <c r="B32" i="15"/>
  <c r="Y23" i="16"/>
  <c r="X23" i="16"/>
  <c r="W23" i="16"/>
  <c r="W29" i="16" s="1"/>
  <c r="V23" i="16"/>
  <c r="V29" i="16" s="1"/>
  <c r="U23" i="16"/>
  <c r="T23" i="16"/>
  <c r="S23" i="16"/>
  <c r="S29" i="16" s="1"/>
  <c r="R23" i="16"/>
  <c r="R29" i="16" s="1"/>
  <c r="Q23" i="16"/>
  <c r="P23" i="16"/>
  <c r="Y10" i="16"/>
  <c r="Y16" i="16" s="1"/>
  <c r="X10" i="16"/>
  <c r="X16" i="16" s="1"/>
  <c r="W10" i="16"/>
  <c r="W16" i="16" s="1"/>
  <c r="V10" i="16"/>
  <c r="V16" i="16" s="1"/>
  <c r="U10" i="16"/>
  <c r="U16" i="16" s="1"/>
  <c r="T10" i="16"/>
  <c r="T16" i="16" s="1"/>
  <c r="S10" i="16"/>
  <c r="S16" i="16" s="1"/>
  <c r="R10" i="16"/>
  <c r="R16" i="16" s="1"/>
  <c r="Q10" i="16"/>
  <c r="Q16" i="16" s="1"/>
  <c r="P10" i="16"/>
  <c r="P16" i="16" s="1"/>
  <c r="AI23" i="16"/>
  <c r="AI29" i="16" s="1"/>
  <c r="AH23" i="16"/>
  <c r="AG23" i="16"/>
  <c r="AG29" i="16" s="1"/>
  <c r="AF23" i="16"/>
  <c r="AF29" i="16" s="1"/>
  <c r="AE23" i="16"/>
  <c r="AD23" i="16"/>
  <c r="AC23" i="16"/>
  <c r="AB23" i="16"/>
  <c r="AB29" i="16" s="1"/>
  <c r="AA23" i="16"/>
  <c r="AA29" i="16" s="1"/>
  <c r="Z23" i="16"/>
  <c r="AI10" i="16"/>
  <c r="AI16" i="16" s="1"/>
  <c r="AH10" i="16"/>
  <c r="AH16" i="16" s="1"/>
  <c r="AG10" i="16"/>
  <c r="AG16" i="16" s="1"/>
  <c r="AF10" i="16"/>
  <c r="AF16" i="16" s="1"/>
  <c r="AE10" i="16"/>
  <c r="AE16" i="16" s="1"/>
  <c r="AD10" i="16"/>
  <c r="AD16" i="16" s="1"/>
  <c r="AC10" i="16"/>
  <c r="AC16" i="16" s="1"/>
  <c r="AB10" i="16"/>
  <c r="AB16" i="16" s="1"/>
  <c r="AA10" i="16"/>
  <c r="AA16" i="16" s="1"/>
  <c r="Z10" i="16"/>
  <c r="Z16" i="16" s="1"/>
  <c r="AN28" i="16"/>
  <c r="AS23" i="16"/>
  <c r="AS29" i="16" s="1"/>
  <c r="AR23" i="16"/>
  <c r="AQ23" i="16"/>
  <c r="AQ29" i="16" s="1"/>
  <c r="AP23" i="16"/>
  <c r="AP29" i="16" s="1"/>
  <c r="AO23" i="16"/>
  <c r="AN23" i="16"/>
  <c r="AM23" i="16"/>
  <c r="AM29" i="16" s="1"/>
  <c r="AL23" i="16"/>
  <c r="AL29" i="16" s="1"/>
  <c r="AK23" i="16"/>
  <c r="AK29" i="16" s="1"/>
  <c r="AJ23" i="16"/>
  <c r="AJ13" i="16"/>
  <c r="AJ14" i="16" s="1"/>
  <c r="AS10" i="16"/>
  <c r="AS16" i="16" s="1"/>
  <c r="AR10" i="16"/>
  <c r="AR16" i="16" s="1"/>
  <c r="AQ10" i="16"/>
  <c r="AQ16" i="16" s="1"/>
  <c r="AP10" i="16"/>
  <c r="AP16" i="16" s="1"/>
  <c r="AO10" i="16"/>
  <c r="AO16" i="16" s="1"/>
  <c r="AN10" i="16"/>
  <c r="AN16" i="16" s="1"/>
  <c r="AM10" i="16"/>
  <c r="AM16" i="16" s="1"/>
  <c r="AL10" i="16"/>
  <c r="AL16" i="16" s="1"/>
  <c r="AK10" i="16"/>
  <c r="AK16" i="16" s="1"/>
  <c r="AJ10" i="16"/>
  <c r="AJ16" i="16" s="1"/>
  <c r="D8" i="19" l="1"/>
  <c r="E8" i="19" s="1"/>
  <c r="F8" i="19" s="1"/>
  <c r="G8" i="19" s="1"/>
  <c r="H8" i="19" s="1"/>
  <c r="I8" i="19" s="1"/>
  <c r="J8" i="19" s="1"/>
  <c r="K8" i="19" s="1"/>
  <c r="L8" i="19" s="1"/>
  <c r="M8" i="19" s="1"/>
  <c r="N8" i="19" s="1"/>
  <c r="O8" i="19" s="1"/>
  <c r="P8" i="19" s="1"/>
  <c r="Q8" i="19" s="1"/>
  <c r="R8" i="19" s="1"/>
  <c r="S8" i="19" s="1"/>
  <c r="T8" i="19" s="1"/>
  <c r="U8" i="19" s="1"/>
  <c r="V8" i="19" s="1"/>
  <c r="W8" i="19" s="1"/>
  <c r="X8" i="19" s="1"/>
  <c r="Y8" i="19" s="1"/>
  <c r="Z8" i="19" s="1"/>
  <c r="AA8" i="19" s="1"/>
  <c r="AB8" i="19" s="1"/>
  <c r="AC8" i="19" s="1"/>
  <c r="AD8" i="19" s="1"/>
  <c r="AE8" i="19" s="1"/>
  <c r="AF8" i="19" s="1"/>
  <c r="AG8" i="19" s="1"/>
  <c r="AH8" i="19" s="1"/>
  <c r="AI8" i="19" s="1"/>
  <c r="AJ8" i="19" s="1"/>
  <c r="AK8" i="19" s="1"/>
  <c r="AL8" i="19" s="1"/>
  <c r="AM8" i="19" s="1"/>
  <c r="AN8" i="19" s="1"/>
  <c r="AO8" i="19" s="1"/>
  <c r="AP8" i="19" s="1"/>
  <c r="AQ8" i="19" s="1"/>
  <c r="AR8" i="19" s="1"/>
  <c r="AS8" i="19" s="1"/>
  <c r="AT8" i="19" s="1"/>
  <c r="AU8" i="19" s="1"/>
  <c r="AV8" i="19" s="1"/>
  <c r="AW8" i="19" s="1"/>
  <c r="AX8" i="19" s="1"/>
  <c r="AY8" i="19" s="1"/>
  <c r="AZ8" i="19" s="1"/>
  <c r="C9" i="19"/>
  <c r="L9" i="19"/>
  <c r="L14" i="19" s="1"/>
  <c r="L24" i="15"/>
  <c r="L21" i="15"/>
  <c r="D15" i="15"/>
  <c r="D24" i="15"/>
  <c r="D25" i="15" s="1"/>
  <c r="D28" i="15" s="1"/>
  <c r="AW40" i="15"/>
  <c r="AW41" i="15" s="1"/>
  <c r="Y39" i="15"/>
  <c r="AO40" i="15"/>
  <c r="AO41" i="15" s="1"/>
  <c r="AO39" i="15"/>
  <c r="AG28" i="16"/>
  <c r="S28" i="16"/>
  <c r="AL28" i="16"/>
  <c r="AD28" i="16"/>
  <c r="P28" i="16"/>
  <c r="T28" i="16"/>
  <c r="X28" i="16"/>
  <c r="W28" i="16"/>
  <c r="AP28" i="16"/>
  <c r="AH28" i="16"/>
  <c r="AQ28" i="16"/>
  <c r="AA28" i="16"/>
  <c r="AE13" i="16"/>
  <c r="AE14" i="16" s="1"/>
  <c r="AI28" i="16"/>
  <c r="Q28" i="16"/>
  <c r="U28" i="16"/>
  <c r="Y28" i="16"/>
  <c r="AK28" i="16"/>
  <c r="AO13" i="16"/>
  <c r="AO14" i="16" s="1"/>
  <c r="AS28" i="16"/>
  <c r="Z28" i="16"/>
  <c r="AM28" i="16"/>
  <c r="AJ28" i="16"/>
  <c r="AJ17" i="16"/>
  <c r="AN13" i="16"/>
  <c r="AN14" i="16" s="1"/>
  <c r="AN17" i="16" s="1"/>
  <c r="AR28" i="16"/>
  <c r="AB28" i="16"/>
  <c r="AF28" i="16"/>
  <c r="R28" i="16"/>
  <c r="V28" i="16"/>
  <c r="AR13" i="16"/>
  <c r="AR14" i="16" s="1"/>
  <c r="AS13" i="16"/>
  <c r="AS14" i="16" s="1"/>
  <c r="AK13" i="16"/>
  <c r="AO28" i="16"/>
  <c r="AQ36" i="15"/>
  <c r="AQ37" i="15"/>
  <c r="AY36" i="15"/>
  <c r="AY37" i="15"/>
  <c r="W40" i="15"/>
  <c r="W41" i="15" s="1"/>
  <c r="W39" i="15"/>
  <c r="AE40" i="15"/>
  <c r="AE41" i="15" s="1"/>
  <c r="AE39" i="15"/>
  <c r="S36" i="15"/>
  <c r="S37" i="15"/>
  <c r="H35" i="15"/>
  <c r="M35" i="15"/>
  <c r="Q35" i="15"/>
  <c r="U35" i="15"/>
  <c r="Y35" i="15"/>
  <c r="AC35" i="15"/>
  <c r="AG35" i="15"/>
  <c r="AK35" i="15"/>
  <c r="AO35" i="15"/>
  <c r="AS35" i="15"/>
  <c r="AW35" i="15"/>
  <c r="BA35" i="15"/>
  <c r="W35" i="15"/>
  <c r="AE35" i="15"/>
  <c r="AM35" i="15"/>
  <c r="AU35" i="15"/>
  <c r="N35" i="15"/>
  <c r="R35" i="15"/>
  <c r="V35" i="15"/>
  <c r="Z35" i="15"/>
  <c r="AD35" i="15"/>
  <c r="AH35" i="15"/>
  <c r="AL35" i="15"/>
  <c r="AP35" i="15"/>
  <c r="AT35" i="15"/>
  <c r="AX35" i="15"/>
  <c r="O35" i="15"/>
  <c r="S35" i="15"/>
  <c r="AA35" i="15"/>
  <c r="AI35" i="15"/>
  <c r="AQ35" i="15"/>
  <c r="AY35" i="15"/>
  <c r="P35" i="15"/>
  <c r="AF35" i="15"/>
  <c r="AV35" i="15"/>
  <c r="T35" i="15"/>
  <c r="AJ35" i="15"/>
  <c r="AZ35" i="15"/>
  <c r="X35" i="15"/>
  <c r="AN35" i="15"/>
  <c r="AB35" i="15"/>
  <c r="AR35" i="15"/>
  <c r="AS36" i="15"/>
  <c r="AS37" i="15"/>
  <c r="AK36" i="15"/>
  <c r="AK37" i="15"/>
  <c r="BA36" i="15"/>
  <c r="BA37" i="15"/>
  <c r="G16" i="15"/>
  <c r="H32" i="15"/>
  <c r="O32" i="15"/>
  <c r="S32" i="15"/>
  <c r="W32" i="15"/>
  <c r="AA32" i="15"/>
  <c r="AE32" i="15"/>
  <c r="AI32" i="15"/>
  <c r="AM32" i="15"/>
  <c r="AQ32" i="15"/>
  <c r="AU32" i="15"/>
  <c r="AY32" i="15"/>
  <c r="M32" i="15"/>
  <c r="Q32" i="15"/>
  <c r="U32" i="15"/>
  <c r="Y32" i="15"/>
  <c r="AC32" i="15"/>
  <c r="AG32" i="15"/>
  <c r="AK32" i="15"/>
  <c r="AO32" i="15"/>
  <c r="AW32" i="15"/>
  <c r="BA32" i="15"/>
  <c r="P32" i="15"/>
  <c r="T32" i="15"/>
  <c r="X32" i="15"/>
  <c r="AB32" i="15"/>
  <c r="AF32" i="15"/>
  <c r="AJ32" i="15"/>
  <c r="AN32" i="15"/>
  <c r="AR32" i="15"/>
  <c r="AV32" i="15"/>
  <c r="AZ32" i="15"/>
  <c r="AS32" i="15"/>
  <c r="N32" i="15"/>
  <c r="R32" i="15"/>
  <c r="V32" i="15"/>
  <c r="Z32" i="15"/>
  <c r="AD32" i="15"/>
  <c r="AH32" i="15"/>
  <c r="AL32" i="15"/>
  <c r="AT32" i="15"/>
  <c r="AX32" i="15"/>
  <c r="AP32" i="15"/>
  <c r="H38" i="15"/>
  <c r="O38" i="15"/>
  <c r="S38" i="15"/>
  <c r="W38" i="15"/>
  <c r="AA38" i="15"/>
  <c r="AE38" i="15"/>
  <c r="AI38" i="15"/>
  <c r="AM38" i="15"/>
  <c r="AQ38" i="15"/>
  <c r="AU38" i="15"/>
  <c r="AY38" i="15"/>
  <c r="M38" i="15"/>
  <c r="Q38" i="15"/>
  <c r="Y38" i="15"/>
  <c r="AG38" i="15"/>
  <c r="AO38" i="15"/>
  <c r="AW38" i="15"/>
  <c r="P38" i="15"/>
  <c r="T38" i="15"/>
  <c r="X38" i="15"/>
  <c r="AB38" i="15"/>
  <c r="AF38" i="15"/>
  <c r="AJ38" i="15"/>
  <c r="AN38" i="15"/>
  <c r="AR38" i="15"/>
  <c r="AV38" i="15"/>
  <c r="AZ38" i="15"/>
  <c r="U38" i="15"/>
  <c r="AC38" i="15"/>
  <c r="AK38" i="15"/>
  <c r="AS38" i="15"/>
  <c r="BA38" i="15"/>
  <c r="Z38" i="15"/>
  <c r="AP38" i="15"/>
  <c r="N38" i="15"/>
  <c r="AD38" i="15"/>
  <c r="AT38" i="15"/>
  <c r="R38" i="15"/>
  <c r="AH38" i="15"/>
  <c r="AX38" i="15"/>
  <c r="V38" i="15"/>
  <c r="AL38" i="15"/>
  <c r="K32" i="15"/>
  <c r="M36" i="15"/>
  <c r="M37" i="15"/>
  <c r="AC36" i="15"/>
  <c r="AC37" i="15"/>
  <c r="U36" i="15"/>
  <c r="U37" i="15"/>
  <c r="V39" i="15"/>
  <c r="V40" i="15"/>
  <c r="V41" i="15" s="1"/>
  <c r="R39" i="15"/>
  <c r="R40" i="15"/>
  <c r="R41" i="15" s="1"/>
  <c r="AT39" i="15"/>
  <c r="AT40" i="15"/>
  <c r="AT41" i="15" s="1"/>
  <c r="AP39" i="15"/>
  <c r="AP40" i="15"/>
  <c r="AP41" i="15" s="1"/>
  <c r="AH39" i="15"/>
  <c r="AH40" i="15"/>
  <c r="AH41" i="15" s="1"/>
  <c r="Z39" i="15"/>
  <c r="Z40" i="15"/>
  <c r="Z41" i="15" s="1"/>
  <c r="AX39" i="15"/>
  <c r="AX40" i="15"/>
  <c r="AX41" i="15" s="1"/>
  <c r="X39" i="15"/>
  <c r="X40" i="15"/>
  <c r="X41" i="15" s="1"/>
  <c r="N39" i="15"/>
  <c r="N40" i="15"/>
  <c r="N41" i="15" s="1"/>
  <c r="AL39" i="15"/>
  <c r="AL40" i="15"/>
  <c r="AL41" i="15" s="1"/>
  <c r="AD39" i="15"/>
  <c r="AD40" i="15"/>
  <c r="AD41" i="15" s="1"/>
  <c r="H16" i="15"/>
  <c r="C14" i="19"/>
  <c r="C16" i="19" s="1"/>
  <c r="K35" i="15"/>
  <c r="L32" i="15"/>
  <c r="L35" i="15"/>
  <c r="L38" i="15"/>
  <c r="I32" i="15"/>
  <c r="I35" i="15"/>
  <c r="I38" i="15"/>
  <c r="J32" i="15"/>
  <c r="J35" i="15"/>
  <c r="J38" i="15"/>
  <c r="K15" i="19"/>
  <c r="D21" i="19"/>
  <c r="E21" i="19"/>
  <c r="I21" i="19"/>
  <c r="H21" i="19"/>
  <c r="D18" i="19"/>
  <c r="E18" i="19"/>
  <c r="D15" i="19"/>
  <c r="I15" i="19"/>
  <c r="E15" i="19"/>
  <c r="H18" i="19"/>
  <c r="K21" i="19"/>
  <c r="G21" i="19"/>
  <c r="N15" i="19"/>
  <c r="R15" i="19"/>
  <c r="V15" i="19"/>
  <c r="Z15" i="19"/>
  <c r="AD15" i="19"/>
  <c r="AH15" i="19"/>
  <c r="AL15" i="19"/>
  <c r="AP15" i="19"/>
  <c r="AT15" i="19"/>
  <c r="AX15" i="19"/>
  <c r="M18" i="19"/>
  <c r="Q18" i="19"/>
  <c r="U18" i="19"/>
  <c r="Y18" i="19"/>
  <c r="AC18" i="19"/>
  <c r="AG18" i="19"/>
  <c r="AK18" i="19"/>
  <c r="AO18" i="19"/>
  <c r="AS18" i="19"/>
  <c r="AW18" i="19"/>
  <c r="L21" i="19"/>
  <c r="P21" i="19"/>
  <c r="T21" i="19"/>
  <c r="X21" i="19"/>
  <c r="AB21" i="19"/>
  <c r="AF21" i="19"/>
  <c r="AJ21" i="19"/>
  <c r="AN21" i="19"/>
  <c r="AR21" i="19"/>
  <c r="AV21" i="19"/>
  <c r="AZ21" i="19"/>
  <c r="F18" i="19"/>
  <c r="J15" i="19"/>
  <c r="F15" i="19"/>
  <c r="I18" i="19"/>
  <c r="H15" i="19"/>
  <c r="K18" i="19"/>
  <c r="G18" i="19"/>
  <c r="J21" i="19"/>
  <c r="F21" i="19"/>
  <c r="O15" i="19"/>
  <c r="S15" i="19"/>
  <c r="W15" i="19"/>
  <c r="AA15" i="19"/>
  <c r="AE15" i="19"/>
  <c r="AI15" i="19"/>
  <c r="AM15" i="19"/>
  <c r="AQ15" i="19"/>
  <c r="AU15" i="19"/>
  <c r="AY15" i="19"/>
  <c r="N18" i="19"/>
  <c r="R18" i="19"/>
  <c r="V18" i="19"/>
  <c r="Z18" i="19"/>
  <c r="AD18" i="19"/>
  <c r="AH18" i="19"/>
  <c r="AL18" i="19"/>
  <c r="AP18" i="19"/>
  <c r="AT18" i="19"/>
  <c r="AX18" i="19"/>
  <c r="M21" i="19"/>
  <c r="Q21" i="19"/>
  <c r="U21" i="19"/>
  <c r="Y21" i="19"/>
  <c r="AC21" i="19"/>
  <c r="AG21" i="19"/>
  <c r="AK21" i="19"/>
  <c r="AO21" i="19"/>
  <c r="AS21" i="19"/>
  <c r="AW21" i="19"/>
  <c r="J18" i="19"/>
  <c r="L15" i="19"/>
  <c r="P15" i="19"/>
  <c r="T15" i="19"/>
  <c r="X15" i="19"/>
  <c r="AB15" i="19"/>
  <c r="AF15" i="19"/>
  <c r="AJ15" i="19"/>
  <c r="AN15" i="19"/>
  <c r="AR15" i="19"/>
  <c r="AV15" i="19"/>
  <c r="AZ15" i="19"/>
  <c r="O18" i="19"/>
  <c r="S18" i="19"/>
  <c r="W18" i="19"/>
  <c r="AA18" i="19"/>
  <c r="AE18" i="19"/>
  <c r="AI18" i="19"/>
  <c r="AM18" i="19"/>
  <c r="AQ18" i="19"/>
  <c r="AU18" i="19"/>
  <c r="AY18" i="19"/>
  <c r="N21" i="19"/>
  <c r="R21" i="19"/>
  <c r="V21" i="19"/>
  <c r="Z21" i="19"/>
  <c r="AD21" i="19"/>
  <c r="AH21" i="19"/>
  <c r="AL21" i="19"/>
  <c r="AP21" i="19"/>
  <c r="AT21" i="19"/>
  <c r="AX21" i="19"/>
  <c r="M15" i="19"/>
  <c r="Q15" i="19"/>
  <c r="U15" i="19"/>
  <c r="Y15" i="19"/>
  <c r="AC15" i="19"/>
  <c r="AG15" i="19"/>
  <c r="AK15" i="19"/>
  <c r="AO15" i="19"/>
  <c r="AS15" i="19"/>
  <c r="AW15" i="19"/>
  <c r="L18" i="19"/>
  <c r="P18" i="19"/>
  <c r="T18" i="19"/>
  <c r="X18" i="19"/>
  <c r="AB18" i="19"/>
  <c r="AF18" i="19"/>
  <c r="AJ18" i="19"/>
  <c r="AN18" i="19"/>
  <c r="AR18" i="19"/>
  <c r="AV18" i="19"/>
  <c r="O21" i="19"/>
  <c r="S21" i="19"/>
  <c r="W21" i="19"/>
  <c r="AA21" i="19"/>
  <c r="AE21" i="19"/>
  <c r="AI21" i="19"/>
  <c r="AM21" i="19"/>
  <c r="AQ21" i="19"/>
  <c r="AU21" i="19"/>
  <c r="L34" i="15"/>
  <c r="L33" i="15"/>
  <c r="I30" i="15"/>
  <c r="I31" i="15" s="1"/>
  <c r="L15" i="15"/>
  <c r="J15" i="15"/>
  <c r="J21" i="15" s="1"/>
  <c r="J30" i="15"/>
  <c r="J31" i="15" s="1"/>
  <c r="K15" i="15"/>
  <c r="K21" i="15" s="1"/>
  <c r="K30" i="15"/>
  <c r="K31" i="15" s="1"/>
  <c r="L30" i="15"/>
  <c r="H28" i="15"/>
  <c r="R13" i="16"/>
  <c r="R14" i="16" s="1"/>
  <c r="V13" i="16"/>
  <c r="V14" i="16" s="1"/>
  <c r="P29" i="16"/>
  <c r="T29" i="16"/>
  <c r="X29" i="16"/>
  <c r="S13" i="16"/>
  <c r="S14" i="16" s="1"/>
  <c r="W13" i="16"/>
  <c r="W14" i="16" s="1"/>
  <c r="Q29" i="16"/>
  <c r="U29" i="16"/>
  <c r="Y29" i="16"/>
  <c r="P13" i="16"/>
  <c r="P14" i="16" s="1"/>
  <c r="T13" i="16"/>
  <c r="T14" i="16" s="1"/>
  <c r="X13" i="16"/>
  <c r="X14" i="16" s="1"/>
  <c r="Q13" i="16"/>
  <c r="Q14" i="16" s="1"/>
  <c r="U13" i="16"/>
  <c r="U14" i="16" s="1"/>
  <c r="Y13" i="16"/>
  <c r="Y14" i="16" s="1"/>
  <c r="AA13" i="16"/>
  <c r="AA14" i="16" s="1"/>
  <c r="AI13" i="16"/>
  <c r="AI14" i="16" s="1"/>
  <c r="AE28" i="16"/>
  <c r="AC29" i="16"/>
  <c r="AB13" i="16"/>
  <c r="AB14" i="16" s="1"/>
  <c r="AF13" i="16"/>
  <c r="AF14" i="16" s="1"/>
  <c r="Z29" i="16"/>
  <c r="AD29" i="16"/>
  <c r="AH29" i="16"/>
  <c r="AG13" i="16"/>
  <c r="AG14" i="16" s="1"/>
  <c r="AC28" i="16"/>
  <c r="AC13" i="16"/>
  <c r="AC14" i="16" s="1"/>
  <c r="AE29" i="16"/>
  <c r="Z13" i="16"/>
  <c r="Z14" i="16" s="1"/>
  <c r="AD13" i="16"/>
  <c r="AD14" i="16" s="1"/>
  <c r="AH13" i="16"/>
  <c r="AH14" i="16" s="1"/>
  <c r="AL13" i="16"/>
  <c r="AL14" i="16" s="1"/>
  <c r="AP13" i="16"/>
  <c r="AP14" i="16" s="1"/>
  <c r="AJ29" i="16"/>
  <c r="AN29" i="16"/>
  <c r="AR29" i="16"/>
  <c r="AM13" i="16"/>
  <c r="AM14" i="16" s="1"/>
  <c r="AQ13" i="16"/>
  <c r="AQ14" i="16" s="1"/>
  <c r="AO29" i="16"/>
  <c r="G10" i="16"/>
  <c r="C14" i="16"/>
  <c r="C44" i="16"/>
  <c r="B44" i="16"/>
  <c r="C41" i="16"/>
  <c r="B41" i="16"/>
  <c r="C38" i="16"/>
  <c r="B38" i="16"/>
  <c r="W5" i="18"/>
  <c r="W23" i="18" s="1"/>
  <c r="W3" i="18"/>
  <c r="T5" i="18"/>
  <c r="T3" i="18"/>
  <c r="Q5" i="18"/>
  <c r="Q9" i="18" s="1"/>
  <c r="Q3" i="18"/>
  <c r="K3" i="18"/>
  <c r="I13" i="18"/>
  <c r="I3" i="18"/>
  <c r="F8" i="18"/>
  <c r="G8" i="18"/>
  <c r="N8" i="18"/>
  <c r="F9" i="18"/>
  <c r="G9" i="18"/>
  <c r="N9" i="18"/>
  <c r="F10" i="18"/>
  <c r="G10" i="18"/>
  <c r="N10" i="18"/>
  <c r="F11" i="18"/>
  <c r="G11" i="18"/>
  <c r="N11" i="18"/>
  <c r="F12" i="18"/>
  <c r="G12" i="18"/>
  <c r="N12" i="18"/>
  <c r="F13" i="18"/>
  <c r="G13" i="18"/>
  <c r="N13" i="18"/>
  <c r="F14" i="18"/>
  <c r="G14" i="18"/>
  <c r="N14" i="18"/>
  <c r="F15" i="18"/>
  <c r="G15" i="18"/>
  <c r="N15" i="18"/>
  <c r="F16" i="18"/>
  <c r="G16" i="18"/>
  <c r="N16" i="18"/>
  <c r="F17" i="18"/>
  <c r="G17" i="18"/>
  <c r="N17" i="18"/>
  <c r="F18" i="18"/>
  <c r="G18" i="18"/>
  <c r="N18" i="18"/>
  <c r="F19" i="18"/>
  <c r="G19" i="18"/>
  <c r="N19" i="18"/>
  <c r="F20" i="18"/>
  <c r="G20" i="18"/>
  <c r="N20" i="18"/>
  <c r="F21" i="18"/>
  <c r="G21" i="18"/>
  <c r="N21" i="18"/>
  <c r="F22" i="18"/>
  <c r="G22" i="18"/>
  <c r="N22" i="18"/>
  <c r="F23" i="18"/>
  <c r="G23" i="18"/>
  <c r="N23" i="18"/>
  <c r="F24" i="18"/>
  <c r="G24" i="18"/>
  <c r="N24" i="18"/>
  <c r="F25" i="18"/>
  <c r="G25" i="18"/>
  <c r="N25" i="18"/>
  <c r="F26" i="18"/>
  <c r="G26" i="18"/>
  <c r="N26" i="18"/>
  <c r="F27" i="18"/>
  <c r="G27" i="18"/>
  <c r="N27" i="18"/>
  <c r="F28" i="18"/>
  <c r="G28" i="18"/>
  <c r="N28" i="18"/>
  <c r="F29" i="18"/>
  <c r="G29" i="18"/>
  <c r="N29" i="18"/>
  <c r="W29" i="18"/>
  <c r="F30" i="18"/>
  <c r="G30" i="18"/>
  <c r="N30" i="18"/>
  <c r="F31" i="18"/>
  <c r="G31" i="18"/>
  <c r="N31" i="18"/>
  <c r="F32" i="18"/>
  <c r="G32" i="18"/>
  <c r="N32" i="18"/>
  <c r="F33" i="18"/>
  <c r="G33" i="18"/>
  <c r="N33" i="18"/>
  <c r="F34" i="18"/>
  <c r="G34" i="18"/>
  <c r="N34" i="18"/>
  <c r="F35" i="18"/>
  <c r="G35" i="18"/>
  <c r="N35" i="18"/>
  <c r="F36" i="18"/>
  <c r="G36" i="18"/>
  <c r="N36" i="18"/>
  <c r="F37" i="18"/>
  <c r="G37" i="18"/>
  <c r="N37" i="18"/>
  <c r="F38" i="18"/>
  <c r="G38" i="18"/>
  <c r="N38" i="18"/>
  <c r="F39" i="18"/>
  <c r="G39" i="18"/>
  <c r="N39" i="18"/>
  <c r="F40" i="18"/>
  <c r="G40" i="18"/>
  <c r="N40" i="18"/>
  <c r="F41" i="18"/>
  <c r="G41" i="18"/>
  <c r="N41" i="18"/>
  <c r="F42" i="18"/>
  <c r="G42" i="18"/>
  <c r="N42" i="18"/>
  <c r="F43" i="18"/>
  <c r="G43" i="18"/>
  <c r="N43" i="18"/>
  <c r="F44" i="18"/>
  <c r="G44" i="18"/>
  <c r="N44" i="18"/>
  <c r="F45" i="18"/>
  <c r="G45" i="18"/>
  <c r="N45" i="18"/>
  <c r="F46" i="18"/>
  <c r="O46" i="18" s="1"/>
  <c r="G46" i="18"/>
  <c r="N46" i="18"/>
  <c r="F47" i="18"/>
  <c r="G47" i="18"/>
  <c r="N47" i="18"/>
  <c r="F48" i="18"/>
  <c r="G48" i="18"/>
  <c r="N48" i="18"/>
  <c r="F49" i="18"/>
  <c r="G49" i="18"/>
  <c r="N49" i="18"/>
  <c r="F50" i="18"/>
  <c r="O50" i="18" s="1"/>
  <c r="G50" i="18"/>
  <c r="N50" i="18"/>
  <c r="F51" i="18"/>
  <c r="G51" i="18"/>
  <c r="N51" i="18"/>
  <c r="F52" i="18"/>
  <c r="G52" i="18"/>
  <c r="N52" i="18"/>
  <c r="F53" i="18"/>
  <c r="G53" i="18"/>
  <c r="N53" i="18"/>
  <c r="F54" i="18"/>
  <c r="G54" i="18"/>
  <c r="N54" i="18"/>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6" i="5"/>
  <c r="G297" i="5"/>
  <c r="G177" i="5"/>
  <c r="L16" i="19" l="1"/>
  <c r="L17" i="19" s="1"/>
  <c r="D21" i="15"/>
  <c r="D16" i="15"/>
  <c r="G13" i="16"/>
  <c r="G14" i="16" s="1"/>
  <c r="G17" i="16" s="1"/>
  <c r="G16" i="16"/>
  <c r="G28" i="16"/>
  <c r="G31" i="16" s="1"/>
  <c r="L29" i="18"/>
  <c r="L35" i="18"/>
  <c r="L18" i="18"/>
  <c r="L30" i="18"/>
  <c r="H32" i="18"/>
  <c r="L32" i="18" s="1"/>
  <c r="H11" i="18"/>
  <c r="L11" i="18" s="1"/>
  <c r="J13" i="18"/>
  <c r="H17" i="18"/>
  <c r="L17" i="18" s="1"/>
  <c r="H13" i="18"/>
  <c r="L13" i="18" s="1"/>
  <c r="L24" i="18"/>
  <c r="L8" i="18"/>
  <c r="O34" i="18"/>
  <c r="H34" i="18"/>
  <c r="L34" i="18" s="1"/>
  <c r="T10" i="18"/>
  <c r="L19" i="19"/>
  <c r="L20" i="19" s="1"/>
  <c r="Q50" i="18"/>
  <c r="Q45" i="18"/>
  <c r="Q44" i="18"/>
  <c r="Q43" i="18"/>
  <c r="W38" i="18"/>
  <c r="Q37" i="18"/>
  <c r="Q36" i="18"/>
  <c r="Q29" i="18"/>
  <c r="W28" i="18"/>
  <c r="AK14" i="16"/>
  <c r="AK17" i="16" s="1"/>
  <c r="AK26" i="16" s="1"/>
  <c r="AK31" i="16" s="1"/>
  <c r="AK33" i="16" s="1"/>
  <c r="H54" i="18"/>
  <c r="L54" i="18" s="1"/>
  <c r="H52" i="18"/>
  <c r="L52" i="18" s="1"/>
  <c r="H47" i="18"/>
  <c r="L47" i="18" s="1"/>
  <c r="H45" i="18"/>
  <c r="L45" i="18" s="1"/>
  <c r="H43" i="18"/>
  <c r="L43" i="18" s="1"/>
  <c r="H40" i="18"/>
  <c r="L40" i="18" s="1"/>
  <c r="H31" i="18"/>
  <c r="L31" i="18" s="1"/>
  <c r="H20" i="18"/>
  <c r="L20" i="18" s="1"/>
  <c r="O18" i="18"/>
  <c r="O14" i="18"/>
  <c r="O32" i="18"/>
  <c r="O23" i="18"/>
  <c r="H22" i="18"/>
  <c r="L22" i="18" s="1"/>
  <c r="H18" i="18"/>
  <c r="O48" i="18"/>
  <c r="H16" i="18"/>
  <c r="L16" i="18" s="1"/>
  <c r="H37" i="18"/>
  <c r="L37" i="18" s="1"/>
  <c r="H14" i="18"/>
  <c r="L14" i="18" s="1"/>
  <c r="O40" i="18"/>
  <c r="O26" i="18"/>
  <c r="H10" i="18"/>
  <c r="L10" i="18" s="1"/>
  <c r="AO17" i="16"/>
  <c r="AO26" i="16" s="1"/>
  <c r="AO31" i="16" s="1"/>
  <c r="AO33" i="16" s="1"/>
  <c r="Q28" i="18"/>
  <c r="I20" i="18"/>
  <c r="O10" i="18"/>
  <c r="H33" i="18"/>
  <c r="L33" i="18" s="1"/>
  <c r="I8" i="18"/>
  <c r="H41" i="18"/>
  <c r="L41" i="18" s="1"/>
  <c r="W27" i="18"/>
  <c r="H12" i="18"/>
  <c r="L12" i="18" s="1"/>
  <c r="O54" i="18"/>
  <c r="Q53" i="18"/>
  <c r="O52" i="18"/>
  <c r="H51" i="18"/>
  <c r="L51" i="18" s="1"/>
  <c r="I50" i="18"/>
  <c r="I49" i="18"/>
  <c r="I48" i="18"/>
  <c r="I47" i="18"/>
  <c r="J47" i="18" s="1"/>
  <c r="H44" i="18"/>
  <c r="L44" i="18" s="1"/>
  <c r="H39" i="18"/>
  <c r="L39" i="18" s="1"/>
  <c r="H38" i="18"/>
  <c r="L38" i="18" s="1"/>
  <c r="H36" i="18"/>
  <c r="L36" i="18" s="1"/>
  <c r="H29" i="18"/>
  <c r="Q27" i="18"/>
  <c r="O22" i="18"/>
  <c r="H21" i="18"/>
  <c r="L21" i="18" s="1"/>
  <c r="W17" i="18"/>
  <c r="W12" i="18"/>
  <c r="O35" i="18"/>
  <c r="H23" i="18"/>
  <c r="L23" i="18" s="1"/>
  <c r="O19" i="18"/>
  <c r="O51" i="18"/>
  <c r="O49" i="18"/>
  <c r="O47" i="18"/>
  <c r="H42" i="18"/>
  <c r="L42" i="18" s="1"/>
  <c r="O36" i="18"/>
  <c r="H35" i="18"/>
  <c r="H30" i="18"/>
  <c r="O29" i="18"/>
  <c r="H19" i="18"/>
  <c r="L19" i="18" s="1"/>
  <c r="H9" i="18"/>
  <c r="L9" i="18" s="1"/>
  <c r="AS17" i="16"/>
  <c r="AS26" i="16" s="1"/>
  <c r="AS31" i="16" s="1"/>
  <c r="AS33" i="16" s="1"/>
  <c r="AR17" i="16"/>
  <c r="AR26" i="16" s="1"/>
  <c r="AR31" i="16" s="1"/>
  <c r="AR33" i="16" s="1"/>
  <c r="T35" i="18"/>
  <c r="T15" i="18"/>
  <c r="T8" i="18"/>
  <c r="T46" i="18"/>
  <c r="I15" i="18"/>
  <c r="J15" i="18" s="1"/>
  <c r="I39" i="18"/>
  <c r="I53" i="18"/>
  <c r="I46" i="18"/>
  <c r="I35" i="18"/>
  <c r="I27" i="18"/>
  <c r="I26" i="18"/>
  <c r="I25" i="18"/>
  <c r="I23" i="18"/>
  <c r="I12" i="18"/>
  <c r="J12" i="18" s="1"/>
  <c r="I11" i="18"/>
  <c r="J11" i="18" s="1"/>
  <c r="AY39" i="15"/>
  <c r="AY40" i="15"/>
  <c r="AY41" i="15" s="1"/>
  <c r="S40" i="15"/>
  <c r="S41" i="15" s="1"/>
  <c r="S39" i="15"/>
  <c r="AQ40" i="15"/>
  <c r="AQ41" i="15" s="1"/>
  <c r="AQ39" i="15"/>
  <c r="O53" i="18"/>
  <c r="O41" i="18"/>
  <c r="O39" i="18"/>
  <c r="O30" i="18"/>
  <c r="H53" i="18"/>
  <c r="L53" i="18" s="1"/>
  <c r="O44" i="18"/>
  <c r="O42" i="18"/>
  <c r="O38" i="18"/>
  <c r="O33" i="18"/>
  <c r="O31" i="18"/>
  <c r="O8" i="18"/>
  <c r="BA40" i="15"/>
  <c r="BA41" i="15" s="1"/>
  <c r="BA39" i="15"/>
  <c r="AS40" i="15"/>
  <c r="AS41" i="15" s="1"/>
  <c r="AS39" i="15"/>
  <c r="Q54" i="18"/>
  <c r="I52" i="18"/>
  <c r="J52" i="18" s="1"/>
  <c r="I51" i="18"/>
  <c r="H50" i="18"/>
  <c r="L50" i="18" s="1"/>
  <c r="H48" i="18"/>
  <c r="L48" i="18" s="1"/>
  <c r="H46" i="18"/>
  <c r="L46" i="18" s="1"/>
  <c r="O45" i="18"/>
  <c r="I43" i="18"/>
  <c r="J43" i="18" s="1"/>
  <c r="T42" i="18"/>
  <c r="I37" i="18"/>
  <c r="T36" i="18"/>
  <c r="I36" i="18"/>
  <c r="Q35" i="18"/>
  <c r="I34" i="18"/>
  <c r="I33" i="18"/>
  <c r="W32" i="18"/>
  <c r="I32" i="18"/>
  <c r="J32" i="18" s="1"/>
  <c r="I31" i="18"/>
  <c r="J31" i="18" s="1"/>
  <c r="W30" i="18"/>
  <c r="I30" i="18"/>
  <c r="T29" i="18"/>
  <c r="I29" i="18"/>
  <c r="T28" i="18"/>
  <c r="I28" i="18"/>
  <c r="T27" i="18"/>
  <c r="H27" i="18"/>
  <c r="L27" i="18" s="1"/>
  <c r="Q25" i="18"/>
  <c r="I24" i="18"/>
  <c r="I21" i="18"/>
  <c r="I17" i="18"/>
  <c r="I16" i="18"/>
  <c r="O15" i="18"/>
  <c r="Q14" i="18"/>
  <c r="I10" i="18"/>
  <c r="J10" i="18" s="1"/>
  <c r="I9" i="18"/>
  <c r="J9" i="18" s="1"/>
  <c r="AC40" i="15"/>
  <c r="AC41" i="15" s="1"/>
  <c r="AC39" i="15"/>
  <c r="AK40" i="15"/>
  <c r="AK41" i="15" s="1"/>
  <c r="AK39" i="15"/>
  <c r="T39" i="18"/>
  <c r="T30" i="18"/>
  <c r="T21" i="18"/>
  <c r="I54" i="18"/>
  <c r="W53" i="18"/>
  <c r="T49" i="18"/>
  <c r="H49" i="18"/>
  <c r="L49" i="18" s="1"/>
  <c r="T45" i="18"/>
  <c r="I45" i="18"/>
  <c r="W44" i="18"/>
  <c r="I44" i="18"/>
  <c r="O43" i="18"/>
  <c r="I42" i="18"/>
  <c r="I41" i="18"/>
  <c r="T40" i="18"/>
  <c r="I40" i="18"/>
  <c r="I38" i="18"/>
  <c r="O37" i="18"/>
  <c r="O27" i="18"/>
  <c r="I22" i="18"/>
  <c r="I19" i="18"/>
  <c r="I18" i="18"/>
  <c r="J18" i="18" s="1"/>
  <c r="M18" i="18" s="1"/>
  <c r="T17" i="18"/>
  <c r="I14" i="18"/>
  <c r="J14" i="18" s="1"/>
  <c r="O12" i="18"/>
  <c r="O11" i="18"/>
  <c r="Q10" i="18"/>
  <c r="H8" i="18"/>
  <c r="H15" i="18"/>
  <c r="L15" i="18" s="1"/>
  <c r="AE17" i="16"/>
  <c r="AE26" i="16" s="1"/>
  <c r="AE31" i="16" s="1"/>
  <c r="AE33" i="16" s="1"/>
  <c r="U40" i="15"/>
  <c r="U41" i="15" s="1"/>
  <c r="U39" i="15"/>
  <c r="M40" i="15"/>
  <c r="M41" i="15" s="1"/>
  <c r="M39" i="15"/>
  <c r="J16" i="15"/>
  <c r="K16" i="15"/>
  <c r="K33" i="15"/>
  <c r="K34" i="15" s="1"/>
  <c r="J33" i="15"/>
  <c r="J34" i="15" s="1"/>
  <c r="I33" i="15"/>
  <c r="I34" i="15" s="1"/>
  <c r="H30" i="15"/>
  <c r="H31" i="15" s="1"/>
  <c r="L37" i="15"/>
  <c r="L40" i="15" s="1"/>
  <c r="L41" i="15" s="1"/>
  <c r="L36" i="15"/>
  <c r="V17" i="16"/>
  <c r="Q17" i="16"/>
  <c r="X17" i="16"/>
  <c r="R17" i="16"/>
  <c r="T17" i="16"/>
  <c r="U17" i="16"/>
  <c r="S17" i="16"/>
  <c r="Y17" i="16"/>
  <c r="P17" i="16"/>
  <c r="W17" i="16"/>
  <c r="AG17" i="16"/>
  <c r="AF17" i="16"/>
  <c r="AD17" i="16"/>
  <c r="AC17" i="16"/>
  <c r="AB17" i="16"/>
  <c r="Z17" i="16"/>
  <c r="AH17" i="16"/>
  <c r="AA17" i="16"/>
  <c r="AI17" i="16"/>
  <c r="AN26" i="16"/>
  <c r="AN31" i="16" s="1"/>
  <c r="AN33" i="16" s="1"/>
  <c r="AJ26" i="16"/>
  <c r="AJ31" i="16" s="1"/>
  <c r="AJ33" i="16" s="1"/>
  <c r="AL17" i="16"/>
  <c r="AM17" i="16"/>
  <c r="AQ17" i="16"/>
  <c r="AP17" i="16"/>
  <c r="W50" i="18"/>
  <c r="W49" i="18"/>
  <c r="W26" i="18"/>
  <c r="W19" i="18"/>
  <c r="W13" i="18"/>
  <c r="W9" i="18"/>
  <c r="W46" i="18"/>
  <c r="W45" i="18"/>
  <c r="W43" i="18"/>
  <c r="W42" i="18"/>
  <c r="W40" i="18"/>
  <c r="W39" i="18"/>
  <c r="W34" i="18"/>
  <c r="W54" i="18"/>
  <c r="W52" i="18"/>
  <c r="W47" i="18"/>
  <c r="W33" i="18"/>
  <c r="W24" i="18"/>
  <c r="W22" i="18"/>
  <c r="W14" i="18"/>
  <c r="W11" i="18"/>
  <c r="W8" i="18"/>
  <c r="W51" i="18"/>
  <c r="W48" i="18"/>
  <c r="W41" i="18"/>
  <c r="W37" i="18"/>
  <c r="W36" i="18"/>
  <c r="W35" i="18"/>
  <c r="W31" i="18"/>
  <c r="W25" i="18"/>
  <c r="W20" i="18"/>
  <c r="W18" i="18"/>
  <c r="W16" i="18"/>
  <c r="W10" i="18"/>
  <c r="W21" i="18"/>
  <c r="W15" i="18"/>
  <c r="T54" i="18"/>
  <c r="T53" i="18"/>
  <c r="T51" i="18"/>
  <c r="T38" i="18"/>
  <c r="T37" i="18"/>
  <c r="T32" i="18"/>
  <c r="T31" i="18"/>
  <c r="T22" i="18"/>
  <c r="T18" i="18"/>
  <c r="T13" i="18"/>
  <c r="T11" i="18"/>
  <c r="T33" i="18"/>
  <c r="T23" i="18"/>
  <c r="T19" i="18"/>
  <c r="T16" i="18"/>
  <c r="T14" i="18"/>
  <c r="T9" i="18"/>
  <c r="T52" i="18"/>
  <c r="T50" i="18"/>
  <c r="T48" i="18"/>
  <c r="T47" i="18"/>
  <c r="T44" i="18"/>
  <c r="T43" i="18"/>
  <c r="T41" i="18"/>
  <c r="T34" i="18"/>
  <c r="T26" i="18"/>
  <c r="T25" i="18"/>
  <c r="T24" i="18"/>
  <c r="T20" i="18"/>
  <c r="T12" i="18"/>
  <c r="Q51" i="18"/>
  <c r="Q49" i="18"/>
  <c r="Q48" i="18"/>
  <c r="Q42" i="18"/>
  <c r="Q41" i="18"/>
  <c r="Q40" i="18"/>
  <c r="Q34" i="18"/>
  <c r="Q33" i="18"/>
  <c r="Q32" i="18"/>
  <c r="Q15" i="18"/>
  <c r="Q11" i="18"/>
  <c r="Q52" i="18"/>
  <c r="Q47" i="18"/>
  <c r="Q46" i="18"/>
  <c r="Q39" i="18"/>
  <c r="Q38" i="18"/>
  <c r="Q31" i="18"/>
  <c r="Q30" i="18"/>
  <c r="Q26" i="18"/>
  <c r="Q16" i="18"/>
  <c r="Q12" i="18"/>
  <c r="Q8" i="18"/>
  <c r="Q24" i="18"/>
  <c r="Q23" i="18"/>
  <c r="Q22" i="18"/>
  <c r="Q21" i="18"/>
  <c r="Q20" i="18"/>
  <c r="Q19" i="18"/>
  <c r="Q18" i="18"/>
  <c r="Q17" i="18"/>
  <c r="Q13" i="18"/>
  <c r="O9" i="18"/>
  <c r="O25" i="18"/>
  <c r="O24" i="18"/>
  <c r="O21" i="18"/>
  <c r="O20" i="18"/>
  <c r="O17" i="18"/>
  <c r="O16" i="18"/>
  <c r="O28" i="18"/>
  <c r="O13" i="18"/>
  <c r="H26" i="18"/>
  <c r="L26" i="18" s="1"/>
  <c r="H25" i="18"/>
  <c r="L25" i="18" s="1"/>
  <c r="H28" i="18"/>
  <c r="L28" i="18" s="1"/>
  <c r="H24" i="18"/>
  <c r="M13" i="18" l="1"/>
  <c r="J8" i="18"/>
  <c r="M8" i="18" s="1"/>
  <c r="M15" i="18"/>
  <c r="M14" i="18"/>
  <c r="P14" i="18" s="1"/>
  <c r="M9" i="18"/>
  <c r="J16" i="18"/>
  <c r="M16" i="18" s="1"/>
  <c r="M11" i="18"/>
  <c r="M10" i="18"/>
  <c r="P10" i="18" s="1"/>
  <c r="R10" i="18" s="1"/>
  <c r="S10" i="18" s="1"/>
  <c r="J17" i="18"/>
  <c r="M17" i="18" s="1"/>
  <c r="M12" i="18"/>
  <c r="J40" i="18"/>
  <c r="J54" i="18"/>
  <c r="J23" i="18"/>
  <c r="J34" i="18"/>
  <c r="M34" i="18" s="1"/>
  <c r="P34" i="18" s="1"/>
  <c r="R34" i="18" s="1"/>
  <c r="S34" i="18" s="1"/>
  <c r="J37" i="18"/>
  <c r="J51" i="18"/>
  <c r="M51" i="18" s="1"/>
  <c r="P51" i="18" s="1"/>
  <c r="R51" i="18" s="1"/>
  <c r="S51" i="18" s="1"/>
  <c r="G35" i="16"/>
  <c r="G33" i="16"/>
  <c r="L22" i="19"/>
  <c r="L23" i="19" s="1"/>
  <c r="F197" i="5" s="1"/>
  <c r="J41" i="18"/>
  <c r="M41" i="18" s="1"/>
  <c r="P41" i="18" s="1"/>
  <c r="R41" i="18" s="1"/>
  <c r="S41" i="18" s="1"/>
  <c r="J45" i="18"/>
  <c r="J39" i="18"/>
  <c r="M39" i="18" s="1"/>
  <c r="P39" i="18" s="1"/>
  <c r="R39" i="18" s="1"/>
  <c r="S39" i="18" s="1"/>
  <c r="J42" i="18"/>
  <c r="J30" i="18"/>
  <c r="M30" i="18" s="1"/>
  <c r="P30" i="18" s="1"/>
  <c r="R30" i="18" s="1"/>
  <c r="S30" i="18" s="1"/>
  <c r="J36" i="18"/>
  <c r="M36" i="18" s="1"/>
  <c r="P36" i="18" s="1"/>
  <c r="R36" i="18" s="1"/>
  <c r="S36" i="18" s="1"/>
  <c r="J44" i="18"/>
  <c r="M44" i="18" s="1"/>
  <c r="P44" i="18" s="1"/>
  <c r="R44" i="18" s="1"/>
  <c r="S44" i="18" s="1"/>
  <c r="J33" i="18"/>
  <c r="M33" i="18" s="1"/>
  <c r="P33" i="18" s="1"/>
  <c r="R33" i="18" s="1"/>
  <c r="S33" i="18" s="1"/>
  <c r="J50" i="18"/>
  <c r="M50" i="18" s="1"/>
  <c r="P50" i="18" s="1"/>
  <c r="R50" i="18" s="1"/>
  <c r="S50" i="18" s="1"/>
  <c r="J48" i="18"/>
  <c r="M48" i="18" s="1"/>
  <c r="P48" i="18" s="1"/>
  <c r="R48" i="18" s="1"/>
  <c r="S48" i="18" s="1"/>
  <c r="M45" i="18"/>
  <c r="P45" i="18" s="1"/>
  <c r="R45" i="18" s="1"/>
  <c r="S45" i="18" s="1"/>
  <c r="J38" i="18"/>
  <c r="M38" i="18" s="1"/>
  <c r="P38" i="18" s="1"/>
  <c r="R38" i="18" s="1"/>
  <c r="S38" i="18" s="1"/>
  <c r="J49" i="18"/>
  <c r="M49" i="18" s="1"/>
  <c r="P49" i="18" s="1"/>
  <c r="R49" i="18" s="1"/>
  <c r="S49" i="18" s="1"/>
  <c r="J27" i="18"/>
  <c r="M27" i="18" s="1"/>
  <c r="P27" i="18" s="1"/>
  <c r="R27" i="18" s="1"/>
  <c r="S27" i="18" s="1"/>
  <c r="J35" i="18"/>
  <c r="M35" i="18" s="1"/>
  <c r="P35" i="18" s="1"/>
  <c r="R35" i="18" s="1"/>
  <c r="S35" i="18" s="1"/>
  <c r="J53" i="18"/>
  <c r="M53" i="18" s="1"/>
  <c r="P53" i="18" s="1"/>
  <c r="R53" i="18" s="1"/>
  <c r="S53" i="18" s="1"/>
  <c r="P9" i="18"/>
  <c r="R9" i="18" s="1"/>
  <c r="S9" i="18" s="1"/>
  <c r="J46" i="18"/>
  <c r="M46" i="18" s="1"/>
  <c r="P46" i="18" s="1"/>
  <c r="R46" i="18" s="1"/>
  <c r="S46" i="18" s="1"/>
  <c r="J19" i="18"/>
  <c r="M19" i="18" s="1"/>
  <c r="P19" i="18" s="1"/>
  <c r="R19" i="18" s="1"/>
  <c r="S19" i="18" s="1"/>
  <c r="M37" i="18"/>
  <c r="P37" i="18" s="1"/>
  <c r="R37" i="18" s="1"/>
  <c r="S37" i="18" s="1"/>
  <c r="M47" i="18"/>
  <c r="P47" i="18" s="1"/>
  <c r="R47" i="18" s="1"/>
  <c r="S47" i="18" s="1"/>
  <c r="M43" i="18"/>
  <c r="P43" i="18" s="1"/>
  <c r="R43" i="18" s="1"/>
  <c r="S43" i="18" s="1"/>
  <c r="M31" i="18"/>
  <c r="P31" i="18" s="1"/>
  <c r="R31" i="18" s="1"/>
  <c r="S31" i="18" s="1"/>
  <c r="P8" i="18"/>
  <c r="R8" i="18" s="1"/>
  <c r="S8" i="18" s="1"/>
  <c r="M32" i="18"/>
  <c r="P32" i="18" s="1"/>
  <c r="R32" i="18" s="1"/>
  <c r="S32" i="18" s="1"/>
  <c r="M23" i="18"/>
  <c r="P23" i="18" s="1"/>
  <c r="R23" i="18" s="1"/>
  <c r="S23" i="18" s="1"/>
  <c r="M40" i="18"/>
  <c r="P40" i="18" s="1"/>
  <c r="R40" i="18" s="1"/>
  <c r="S40" i="18" s="1"/>
  <c r="P12" i="18"/>
  <c r="R12" i="18" s="1"/>
  <c r="S12" i="18" s="1"/>
  <c r="M54" i="18"/>
  <c r="P54" i="18" s="1"/>
  <c r="R54" i="18" s="1"/>
  <c r="S54" i="18" s="1"/>
  <c r="P15" i="18"/>
  <c r="R15" i="18" s="1"/>
  <c r="S15" i="18" s="1"/>
  <c r="K36" i="15"/>
  <c r="K37" i="15" s="1"/>
  <c r="K39" i="15" s="1"/>
  <c r="K40" i="15" s="1"/>
  <c r="K41" i="15" s="1"/>
  <c r="I36" i="15"/>
  <c r="I37" i="15" s="1"/>
  <c r="J36" i="15"/>
  <c r="J37" i="15" s="1"/>
  <c r="H33" i="15"/>
  <c r="H34" i="15" s="1"/>
  <c r="L39" i="15"/>
  <c r="Y26" i="16"/>
  <c r="Y31" i="16" s="1"/>
  <c r="Y33" i="16" s="1"/>
  <c r="W26" i="16"/>
  <c r="W31" i="16" s="1"/>
  <c r="W33" i="16" s="1"/>
  <c r="Q26" i="16"/>
  <c r="Q31" i="16" s="1"/>
  <c r="Q33" i="16" s="1"/>
  <c r="R26" i="16"/>
  <c r="R31" i="16" s="1"/>
  <c r="R33" i="16" s="1"/>
  <c r="U26" i="16"/>
  <c r="U31" i="16" s="1"/>
  <c r="U33" i="16" s="1"/>
  <c r="P26" i="16"/>
  <c r="P31" i="16" s="1"/>
  <c r="P33" i="16" s="1"/>
  <c r="T26" i="16"/>
  <c r="T31" i="16" s="1"/>
  <c r="T33" i="16" s="1"/>
  <c r="V26" i="16"/>
  <c r="V31" i="16" s="1"/>
  <c r="V33" i="16" s="1"/>
  <c r="S26" i="16"/>
  <c r="S31" i="16" s="1"/>
  <c r="S33" i="16" s="1"/>
  <c r="X26" i="16"/>
  <c r="X31" i="16" s="1"/>
  <c r="X33" i="16" s="1"/>
  <c r="AF26" i="16"/>
  <c r="AF31" i="16" s="1"/>
  <c r="AF33" i="16" s="1"/>
  <c r="Z26" i="16"/>
  <c r="Z31" i="16" s="1"/>
  <c r="Z33" i="16" s="1"/>
  <c r="AI26" i="16"/>
  <c r="AI31" i="16" s="1"/>
  <c r="AI33" i="16" s="1"/>
  <c r="AB26" i="16"/>
  <c r="AB31" i="16" s="1"/>
  <c r="AB33" i="16" s="1"/>
  <c r="AG26" i="16"/>
  <c r="AG31" i="16" s="1"/>
  <c r="AG33" i="16" s="1"/>
  <c r="AA26" i="16"/>
  <c r="AA31" i="16" s="1"/>
  <c r="AA33" i="16" s="1"/>
  <c r="AC26" i="16"/>
  <c r="AC31" i="16" s="1"/>
  <c r="AC33" i="16" s="1"/>
  <c r="AH26" i="16"/>
  <c r="AH31" i="16" s="1"/>
  <c r="AH33" i="16" s="1"/>
  <c r="AD26" i="16"/>
  <c r="AD31" i="16" s="1"/>
  <c r="AD33" i="16" s="1"/>
  <c r="AS35" i="16"/>
  <c r="AS36" i="16" s="1"/>
  <c r="AE35" i="16"/>
  <c r="AE36" i="16" s="1"/>
  <c r="AM26" i="16"/>
  <c r="AM31" i="16" s="1"/>
  <c r="AM33" i="16" s="1"/>
  <c r="AQ26" i="16"/>
  <c r="AQ31" i="16" s="1"/>
  <c r="AQ33" i="16" s="1"/>
  <c r="AP26" i="16"/>
  <c r="AP31" i="16" s="1"/>
  <c r="AP33" i="16" s="1"/>
  <c r="AL26" i="16"/>
  <c r="AL31" i="16" s="1"/>
  <c r="AL33" i="16" s="1"/>
  <c r="AR35" i="16"/>
  <c r="AR36" i="16" s="1"/>
  <c r="AJ35" i="16"/>
  <c r="AJ36" i="16" s="1"/>
  <c r="AK35" i="16"/>
  <c r="AK36" i="16" s="1"/>
  <c r="AO35" i="16"/>
  <c r="AO36" i="16" s="1"/>
  <c r="AN35" i="16"/>
  <c r="AN36" i="16" s="1"/>
  <c r="P11" i="18"/>
  <c r="R11" i="18" s="1"/>
  <c r="S11" i="18" s="1"/>
  <c r="M42" i="18"/>
  <c r="P42" i="18" s="1"/>
  <c r="R42" i="18" s="1"/>
  <c r="S42" i="18" s="1"/>
  <c r="M52" i="18"/>
  <c r="P52" i="18" s="1"/>
  <c r="R52" i="18" s="1"/>
  <c r="S52" i="18" s="1"/>
  <c r="P16" i="18"/>
  <c r="J25" i="18"/>
  <c r="M25" i="18" s="1"/>
  <c r="P25" i="18" s="1"/>
  <c r="J20" i="18"/>
  <c r="M20" i="18" s="1"/>
  <c r="P20" i="18" s="1"/>
  <c r="J28" i="18"/>
  <c r="M28" i="18" s="1"/>
  <c r="P28" i="18" s="1"/>
  <c r="P18" i="18"/>
  <c r="J26" i="18"/>
  <c r="M26" i="18" s="1"/>
  <c r="P26" i="18" s="1"/>
  <c r="J24" i="18"/>
  <c r="M24" i="18" s="1"/>
  <c r="P24" i="18" s="1"/>
  <c r="P17" i="18"/>
  <c r="P13" i="18"/>
  <c r="J21" i="18"/>
  <c r="M21" i="18" s="1"/>
  <c r="P21" i="18" s="1"/>
  <c r="J29" i="18"/>
  <c r="M29" i="18" s="1"/>
  <c r="P29" i="18" s="1"/>
  <c r="J22" i="18"/>
  <c r="M22" i="18" s="1"/>
  <c r="P22" i="18" s="1"/>
  <c r="G36" i="16" l="1"/>
  <c r="G38" i="16" s="1"/>
  <c r="G39" i="16" s="1"/>
  <c r="G41" i="16" s="1"/>
  <c r="G42" i="16" s="1"/>
  <c r="G44" i="16" s="1"/>
  <c r="G47" i="16" s="1"/>
  <c r="G48" i="16" s="1"/>
  <c r="AP35" i="16"/>
  <c r="AP36" i="16" s="1"/>
  <c r="AP38" i="16" s="1"/>
  <c r="AP39" i="16" s="1"/>
  <c r="S35" i="16"/>
  <c r="S36" i="16" s="1"/>
  <c r="AD35" i="16"/>
  <c r="AD36" i="16" s="1"/>
  <c r="AD38" i="16" s="1"/>
  <c r="AD39" i="16" s="1"/>
  <c r="H36" i="15"/>
  <c r="H37" i="15" s="1"/>
  <c r="J39" i="15"/>
  <c r="J40" i="15" s="1"/>
  <c r="I39" i="15"/>
  <c r="I40" i="15" s="1"/>
  <c r="F139" i="5"/>
  <c r="G139" i="5" s="1"/>
  <c r="F151" i="5"/>
  <c r="G151" i="5" s="1"/>
  <c r="F144" i="5"/>
  <c r="G144" i="5" s="1"/>
  <c r="F138" i="5"/>
  <c r="G138" i="5" s="1"/>
  <c r="F145" i="5"/>
  <c r="G145" i="5" s="1"/>
  <c r="F135" i="5"/>
  <c r="G135" i="5" s="1"/>
  <c r="F175" i="5"/>
  <c r="G175" i="5" s="1"/>
  <c r="F162" i="5"/>
  <c r="G162" i="5" s="1"/>
  <c r="F168" i="5"/>
  <c r="G168" i="5" s="1"/>
  <c r="F174" i="5"/>
  <c r="G174" i="5" s="1"/>
  <c r="F165" i="5"/>
  <c r="G165" i="5" s="1"/>
  <c r="F167" i="5"/>
  <c r="G167" i="5" s="1"/>
  <c r="F161" i="5"/>
  <c r="G161" i="5" s="1"/>
  <c r="F160" i="5"/>
  <c r="G160" i="5" s="1"/>
  <c r="F166" i="5"/>
  <c r="G166" i="5" s="1"/>
  <c r="F146" i="5"/>
  <c r="G146" i="5" s="1"/>
  <c r="F141" i="5"/>
  <c r="G141" i="5" s="1"/>
  <c r="F150" i="5"/>
  <c r="G150" i="5" s="1"/>
  <c r="F147" i="5"/>
  <c r="G147" i="5" s="1"/>
  <c r="F140" i="5"/>
  <c r="G140" i="5" s="1"/>
  <c r="F152" i="5"/>
  <c r="G152" i="5" s="1"/>
  <c r="F137" i="5"/>
  <c r="G137" i="5" s="1"/>
  <c r="F142" i="5"/>
  <c r="G142" i="5" s="1"/>
  <c r="F149" i="5"/>
  <c r="G149" i="5" s="1"/>
  <c r="F143" i="5"/>
  <c r="G143" i="5" s="1"/>
  <c r="F136" i="5"/>
  <c r="G136" i="5" s="1"/>
  <c r="F148" i="5"/>
  <c r="G148" i="5" s="1"/>
  <c r="F172" i="5"/>
  <c r="G172" i="5" s="1"/>
  <c r="F159" i="5"/>
  <c r="G159" i="5" s="1"/>
  <c r="F169" i="5"/>
  <c r="G169" i="5" s="1"/>
  <c r="F171" i="5"/>
  <c r="G171" i="5" s="1"/>
  <c r="F158" i="5"/>
  <c r="G158" i="5" s="1"/>
  <c r="F164" i="5"/>
  <c r="G164" i="5" s="1"/>
  <c r="F170" i="5"/>
  <c r="G170" i="5" s="1"/>
  <c r="F176" i="5"/>
  <c r="G176" i="5" s="1"/>
  <c r="F163" i="5"/>
  <c r="G163" i="5" s="1"/>
  <c r="F173" i="5"/>
  <c r="G173" i="5" s="1"/>
  <c r="AH35" i="16"/>
  <c r="AH36" i="16" s="1"/>
  <c r="AH38" i="16" s="1"/>
  <c r="AH39" i="16" s="1"/>
  <c r="AA35" i="16"/>
  <c r="AA36" i="16" s="1"/>
  <c r="AA38" i="16" s="1"/>
  <c r="AA39" i="16" s="1"/>
  <c r="AI35" i="16"/>
  <c r="AI36" i="16" s="1"/>
  <c r="AI38" i="16" s="1"/>
  <c r="AI39" i="16" s="1"/>
  <c r="AF35" i="16"/>
  <c r="AF36" i="16" s="1"/>
  <c r="AF38" i="16" s="1"/>
  <c r="AF39" i="16" s="1"/>
  <c r="X35" i="16"/>
  <c r="X36" i="16" s="1"/>
  <c r="V35" i="16"/>
  <c r="V36" i="16" s="1"/>
  <c r="P35" i="16"/>
  <c r="P36" i="16" s="1"/>
  <c r="R35" i="16"/>
  <c r="R36" i="16" s="1"/>
  <c r="T35" i="16"/>
  <c r="T36" i="16" s="1"/>
  <c r="Q35" i="16"/>
  <c r="Q36" i="16" s="1"/>
  <c r="AC35" i="16"/>
  <c r="AC36" i="16" s="1"/>
  <c r="AC38" i="16" s="1"/>
  <c r="AC39" i="16" s="1"/>
  <c r="W35" i="16"/>
  <c r="W36" i="16" s="1"/>
  <c r="U35" i="16"/>
  <c r="U36" i="16" s="1"/>
  <c r="Y35" i="16"/>
  <c r="Y36" i="16" s="1"/>
  <c r="AE38" i="16"/>
  <c r="AE39" i="16" s="1"/>
  <c r="AS38" i="16"/>
  <c r="AS39" i="16" s="1"/>
  <c r="AG35" i="16"/>
  <c r="AG36" i="16" s="1"/>
  <c r="AB35" i="16"/>
  <c r="AB36" i="16" s="1"/>
  <c r="Z35" i="16"/>
  <c r="Z36" i="16" s="1"/>
  <c r="AK38" i="16"/>
  <c r="AK39" i="16" s="1"/>
  <c r="AJ38" i="16"/>
  <c r="AJ39" i="16" s="1"/>
  <c r="AN38" i="16"/>
  <c r="AN39" i="16" s="1"/>
  <c r="AO38" i="16"/>
  <c r="AO39" i="16" s="1"/>
  <c r="AR38" i="16"/>
  <c r="AR39" i="16" s="1"/>
  <c r="AM35" i="16"/>
  <c r="AM36" i="16" s="1"/>
  <c r="AL35" i="16"/>
  <c r="AL36" i="16" s="1"/>
  <c r="AQ35" i="16"/>
  <c r="AQ36" i="16" s="1"/>
  <c r="U23" i="18"/>
  <c r="V23" i="18" s="1"/>
  <c r="U37" i="18"/>
  <c r="V37" i="18" s="1"/>
  <c r="U52" i="18"/>
  <c r="V52" i="18" s="1"/>
  <c r="R25" i="18"/>
  <c r="S25" i="18" s="1"/>
  <c r="U49" i="18"/>
  <c r="V49" i="18" s="1"/>
  <c r="U43" i="18"/>
  <c r="V43" i="18" s="1"/>
  <c r="R17" i="18"/>
  <c r="S17" i="18" s="1"/>
  <c r="R28" i="18"/>
  <c r="S28" i="18" s="1"/>
  <c r="U12" i="18"/>
  <c r="V12" i="18" s="1"/>
  <c r="U51" i="18"/>
  <c r="V51" i="18" s="1"/>
  <c r="U39" i="18"/>
  <c r="V39" i="18" s="1"/>
  <c r="U46" i="18"/>
  <c r="V46" i="18" s="1"/>
  <c r="R21" i="18"/>
  <c r="S21" i="18" s="1"/>
  <c r="U41" i="18"/>
  <c r="V41" i="18" s="1"/>
  <c r="U53" i="18"/>
  <c r="V53" i="18" s="1"/>
  <c r="R22" i="18"/>
  <c r="S22" i="18" s="1"/>
  <c r="U11" i="18"/>
  <c r="V11" i="18" s="1"/>
  <c r="U54" i="18"/>
  <c r="V54" i="18" s="1"/>
  <c r="U27" i="18"/>
  <c r="V27" i="18" s="1"/>
  <c r="U10" i="18"/>
  <c r="V10" i="18" s="1"/>
  <c r="R26" i="18"/>
  <c r="S26" i="18" s="1"/>
  <c r="R14" i="18"/>
  <c r="S14" i="18" s="1"/>
  <c r="U32" i="18"/>
  <c r="V32" i="18" s="1"/>
  <c r="U36" i="18"/>
  <c r="V36" i="18" s="1"/>
  <c r="U30" i="18"/>
  <c r="V30" i="18" s="1"/>
  <c r="U8" i="18"/>
  <c r="V8" i="18" s="1"/>
  <c r="U47" i="18"/>
  <c r="V47" i="18" s="1"/>
  <c r="U34" i="18"/>
  <c r="V34" i="18" s="1"/>
  <c r="U45" i="18"/>
  <c r="V45" i="18" s="1"/>
  <c r="U44" i="18"/>
  <c r="V44" i="18" s="1"/>
  <c r="U42" i="18"/>
  <c r="V42" i="18" s="1"/>
  <c r="U40" i="18"/>
  <c r="V40" i="18" s="1"/>
  <c r="U31" i="18"/>
  <c r="V31" i="18" s="1"/>
  <c r="U33" i="18"/>
  <c r="V33" i="18" s="1"/>
  <c r="U35" i="18"/>
  <c r="V35" i="18" s="1"/>
  <c r="U9" i="18"/>
  <c r="V9" i="18" s="1"/>
  <c r="R29" i="18"/>
  <c r="S29" i="18" s="1"/>
  <c r="R13" i="18"/>
  <c r="S13" i="18" s="1"/>
  <c r="U19" i="18"/>
  <c r="V19" i="18" s="1"/>
  <c r="R24" i="18"/>
  <c r="S24" i="18" s="1"/>
  <c r="R18" i="18"/>
  <c r="S18" i="18" s="1"/>
  <c r="R20" i="18"/>
  <c r="S20" i="18" s="1"/>
  <c r="U15" i="18"/>
  <c r="V15" i="18" s="1"/>
  <c r="R16" i="18"/>
  <c r="S16" i="18" s="1"/>
  <c r="U48" i="18"/>
  <c r="V48" i="18" s="1"/>
  <c r="U50" i="18"/>
  <c r="V50" i="18" s="1"/>
  <c r="U38" i="18"/>
  <c r="V38" i="18" s="1"/>
  <c r="J41" i="15" l="1"/>
  <c r="F134" i="5"/>
  <c r="G134" i="5" s="1"/>
  <c r="I41" i="15"/>
  <c r="F133" i="5"/>
  <c r="G133" i="5" s="1"/>
  <c r="H39" i="15"/>
  <c r="H40" i="15" s="1"/>
  <c r="F177" i="5"/>
  <c r="W38" i="16"/>
  <c r="W39" i="16" s="1"/>
  <c r="AS41" i="16"/>
  <c r="AS42" i="16" s="1"/>
  <c r="V38" i="16"/>
  <c r="V39" i="16" s="1"/>
  <c r="Q38" i="16"/>
  <c r="Q39" i="16" s="1"/>
  <c r="Y38" i="16"/>
  <c r="Y39" i="16" s="1"/>
  <c r="R38" i="16"/>
  <c r="R39" i="16" s="1"/>
  <c r="X38" i="16"/>
  <c r="X39" i="16" s="1"/>
  <c r="T38" i="16"/>
  <c r="T39" i="16" s="1"/>
  <c r="P38" i="16"/>
  <c r="P39" i="16" s="1"/>
  <c r="U38" i="16"/>
  <c r="U39" i="16" s="1"/>
  <c r="S38" i="16"/>
  <c r="S39" i="16" s="1"/>
  <c r="AI41" i="16"/>
  <c r="AI42" i="16" s="1"/>
  <c r="AH41" i="16"/>
  <c r="AH42" i="16" s="1"/>
  <c r="AB38" i="16"/>
  <c r="AB39" i="16" s="1"/>
  <c r="AG38" i="16"/>
  <c r="AG39" i="16" s="1"/>
  <c r="AF41" i="16"/>
  <c r="AF42" i="16" s="1"/>
  <c r="AA41" i="16"/>
  <c r="AA42" i="16" s="1"/>
  <c r="AE41" i="16"/>
  <c r="AE42" i="16" s="1"/>
  <c r="AD41" i="16"/>
  <c r="AD42" i="16" s="1"/>
  <c r="AC41" i="16"/>
  <c r="AC42" i="16" s="1"/>
  <c r="Z38" i="16"/>
  <c r="Z39" i="16" s="1"/>
  <c r="AJ41" i="16"/>
  <c r="AJ42" i="16" s="1"/>
  <c r="AQ38" i="16"/>
  <c r="AQ39" i="16" s="1"/>
  <c r="AL38" i="16"/>
  <c r="AL39" i="16" s="1"/>
  <c r="AM38" i="16"/>
  <c r="AM39" i="16" s="1"/>
  <c r="AP41" i="16"/>
  <c r="AP42" i="16" s="1"/>
  <c r="AO41" i="16"/>
  <c r="AO42" i="16" s="1"/>
  <c r="AN41" i="16"/>
  <c r="AN42" i="16" s="1"/>
  <c r="AK41" i="16"/>
  <c r="AK42" i="16" s="1"/>
  <c r="AR41" i="16"/>
  <c r="AR42" i="16" s="1"/>
  <c r="U13" i="18"/>
  <c r="V13" i="18" s="1"/>
  <c r="X10" i="18"/>
  <c r="Y10" i="18" s="1"/>
  <c r="F13" i="5" s="1"/>
  <c r="G13" i="5" s="1"/>
  <c r="U24" i="18"/>
  <c r="V24" i="18" s="1"/>
  <c r="X11" i="18"/>
  <c r="Y11" i="18" s="1"/>
  <c r="F14" i="5" s="1"/>
  <c r="G14" i="5" s="1"/>
  <c r="U20" i="18"/>
  <c r="V20" i="18" s="1"/>
  <c r="X33" i="18"/>
  <c r="Y33" i="18" s="1"/>
  <c r="F36" i="5" s="1"/>
  <c r="G36" i="5" s="1"/>
  <c r="X36" i="18"/>
  <c r="Y36" i="18" s="1"/>
  <c r="F39" i="5" s="1"/>
  <c r="G39" i="5" s="1"/>
  <c r="X50" i="18"/>
  <c r="Y50" i="18" s="1"/>
  <c r="F53" i="5" s="1"/>
  <c r="G53" i="5" s="1"/>
  <c r="X44" i="18"/>
  <c r="Y44" i="18" s="1"/>
  <c r="F47" i="5" s="1"/>
  <c r="G47" i="5" s="1"/>
  <c r="X40" i="18"/>
  <c r="Y40" i="18" s="1"/>
  <c r="F43" i="5" s="1"/>
  <c r="G43" i="5" s="1"/>
  <c r="U14" i="18"/>
  <c r="V14" i="18" s="1"/>
  <c r="U16" i="18"/>
  <c r="V16" i="18" s="1"/>
  <c r="X9" i="18"/>
  <c r="Y9" i="18" s="1"/>
  <c r="F12" i="5" s="1"/>
  <c r="G12" i="5" s="1"/>
  <c r="X34" i="18"/>
  <c r="Y34" i="18" s="1"/>
  <c r="F37" i="5" s="1"/>
  <c r="G37" i="5" s="1"/>
  <c r="X38" i="18"/>
  <c r="Y38" i="18" s="1"/>
  <c r="F41" i="5" s="1"/>
  <c r="G41" i="5" s="1"/>
  <c r="U18" i="18"/>
  <c r="V18" i="18" s="1"/>
  <c r="U29" i="18"/>
  <c r="V29" i="18" s="1"/>
  <c r="X31" i="18"/>
  <c r="Y31" i="18" s="1"/>
  <c r="F34" i="5" s="1"/>
  <c r="G34" i="5" s="1"/>
  <c r="X47" i="18"/>
  <c r="Y47" i="18" s="1"/>
  <c r="F50" i="5" s="1"/>
  <c r="G50" i="5" s="1"/>
  <c r="U26" i="18"/>
  <c r="V26" i="18" s="1"/>
  <c r="X53" i="18"/>
  <c r="Y53" i="18" s="1"/>
  <c r="F56" i="5" s="1"/>
  <c r="G56" i="5" s="1"/>
  <c r="X39" i="18"/>
  <c r="Y39" i="18" s="1"/>
  <c r="F42" i="5" s="1"/>
  <c r="G42" i="5" s="1"/>
  <c r="X12" i="18"/>
  <c r="Y12" i="18" s="1"/>
  <c r="F15" i="5" s="1"/>
  <c r="G15" i="5" s="1"/>
  <c r="X49" i="18"/>
  <c r="Y49" i="18" s="1"/>
  <c r="F52" i="5" s="1"/>
  <c r="G52" i="5" s="1"/>
  <c r="X54" i="18"/>
  <c r="Y54" i="18" s="1"/>
  <c r="F57" i="5" s="1"/>
  <c r="G57" i="5" s="1"/>
  <c r="U22" i="18"/>
  <c r="V22" i="18" s="1"/>
  <c r="X41" i="18"/>
  <c r="Y41" i="18" s="1"/>
  <c r="F44" i="5" s="1"/>
  <c r="G44" i="5" s="1"/>
  <c r="X46" i="18"/>
  <c r="Y46" i="18" s="1"/>
  <c r="F49" i="5" s="1"/>
  <c r="G49" i="5" s="1"/>
  <c r="X51" i="18"/>
  <c r="Y51" i="18" s="1"/>
  <c r="F54" i="5" s="1"/>
  <c r="G54" i="5" s="1"/>
  <c r="U28" i="18"/>
  <c r="V28" i="18" s="1"/>
  <c r="X43" i="18"/>
  <c r="Y43" i="18" s="1"/>
  <c r="F46" i="5" s="1"/>
  <c r="G46" i="5" s="1"/>
  <c r="U25" i="18"/>
  <c r="V25" i="18" s="1"/>
  <c r="X37" i="18"/>
  <c r="Y37" i="18" s="1"/>
  <c r="F40" i="5" s="1"/>
  <c r="G40" i="5" s="1"/>
  <c r="X48" i="18"/>
  <c r="Y48" i="18" s="1"/>
  <c r="F51" i="5" s="1"/>
  <c r="G51" i="5" s="1"/>
  <c r="X19" i="18"/>
  <c r="Y19" i="18" s="1"/>
  <c r="F22" i="5" s="1"/>
  <c r="G22" i="5" s="1"/>
  <c r="X35" i="18"/>
  <c r="Y35" i="18" s="1"/>
  <c r="F38" i="5" s="1"/>
  <c r="G38" i="5" s="1"/>
  <c r="X45" i="18"/>
  <c r="Y45" i="18" s="1"/>
  <c r="F48" i="5" s="1"/>
  <c r="G48" i="5" s="1"/>
  <c r="X30" i="18"/>
  <c r="Y30" i="18" s="1"/>
  <c r="F33" i="5" s="1"/>
  <c r="G33" i="5" s="1"/>
  <c r="X32" i="18"/>
  <c r="Y32" i="18" s="1"/>
  <c r="F35" i="5" s="1"/>
  <c r="G35" i="5" s="1"/>
  <c r="U21" i="18"/>
  <c r="V21" i="18" s="1"/>
  <c r="U17" i="18"/>
  <c r="V17" i="18" s="1"/>
  <c r="X52" i="18"/>
  <c r="Y52" i="18" s="1"/>
  <c r="F55" i="5" s="1"/>
  <c r="G55" i="5" s="1"/>
  <c r="X8" i="18"/>
  <c r="Y8" i="18" s="1"/>
  <c r="F11" i="5" s="1"/>
  <c r="G11" i="5" s="1"/>
  <c r="X15" i="18"/>
  <c r="Y15" i="18" s="1"/>
  <c r="F18" i="5" s="1"/>
  <c r="G18" i="5" s="1"/>
  <c r="X42" i="18"/>
  <c r="Y42" i="18" s="1"/>
  <c r="F45" i="5" s="1"/>
  <c r="G45" i="5" s="1"/>
  <c r="X27" i="18"/>
  <c r="Y27" i="18" s="1"/>
  <c r="F30" i="5" s="1"/>
  <c r="G30" i="5" s="1"/>
  <c r="X23" i="18"/>
  <c r="Y23" i="18" s="1"/>
  <c r="F26" i="5" s="1"/>
  <c r="G26" i="5" s="1"/>
  <c r="AS44" i="16" l="1"/>
  <c r="AS47" i="16" s="1"/>
  <c r="F132" i="5"/>
  <c r="G132" i="5" s="1"/>
  <c r="H41" i="15"/>
  <c r="F157" i="5"/>
  <c r="G157" i="5" s="1"/>
  <c r="Y41" i="16"/>
  <c r="Y42" i="16" s="1"/>
  <c r="X41" i="16"/>
  <c r="X42" i="16" s="1"/>
  <c r="U41" i="16"/>
  <c r="U42" i="16" s="1"/>
  <c r="T41" i="16"/>
  <c r="T42" i="16" s="1"/>
  <c r="Q41" i="16"/>
  <c r="Q42" i="16" s="1"/>
  <c r="P41" i="16"/>
  <c r="P42" i="16" s="1"/>
  <c r="R41" i="16"/>
  <c r="R42" i="16" s="1"/>
  <c r="S41" i="16"/>
  <c r="S42" i="16" s="1"/>
  <c r="V41" i="16"/>
  <c r="V42" i="16" s="1"/>
  <c r="W41" i="16"/>
  <c r="W42" i="16" s="1"/>
  <c r="AC44" i="16"/>
  <c r="AB41" i="16"/>
  <c r="AB42" i="16" s="1"/>
  <c r="AF44" i="16"/>
  <c r="AE44" i="16"/>
  <c r="AG41" i="16"/>
  <c r="AG42" i="16" s="1"/>
  <c r="AI44" i="16"/>
  <c r="AI47" i="16" s="1"/>
  <c r="Z41" i="16"/>
  <c r="Z42" i="16" s="1"/>
  <c r="AD44" i="16"/>
  <c r="AD47" i="16" s="1"/>
  <c r="F91" i="5" s="1"/>
  <c r="G91" i="5" s="1"/>
  <c r="AA44" i="16"/>
  <c r="AA47" i="16" s="1"/>
  <c r="AH44" i="16"/>
  <c r="AH47" i="16" s="1"/>
  <c r="F95" i="5" s="1"/>
  <c r="G95" i="5" s="1"/>
  <c r="AL41" i="16"/>
  <c r="AL42" i="16" s="1"/>
  <c r="AQ41" i="16"/>
  <c r="AQ42" i="16" s="1"/>
  <c r="AP44" i="16"/>
  <c r="AM41" i="16"/>
  <c r="AM42" i="16" s="1"/>
  <c r="AR44" i="16"/>
  <c r="AK44" i="16"/>
  <c r="AK47" i="16" s="1"/>
  <c r="F98" i="5" s="1"/>
  <c r="G98" i="5" s="1"/>
  <c r="AO44" i="16"/>
  <c r="AN44" i="16"/>
  <c r="AJ44" i="16"/>
  <c r="AJ47" i="16" s="1"/>
  <c r="X14" i="18"/>
  <c r="Y14" i="18" s="1"/>
  <c r="F17" i="5" s="1"/>
  <c r="G17" i="5" s="1"/>
  <c r="X24" i="18"/>
  <c r="Y24" i="18" s="1"/>
  <c r="F27" i="5" s="1"/>
  <c r="G27" i="5" s="1"/>
  <c r="X21" i="18"/>
  <c r="Y21" i="18" s="1"/>
  <c r="F24" i="5" s="1"/>
  <c r="G24" i="5" s="1"/>
  <c r="X25" i="18"/>
  <c r="Y25" i="18" s="1"/>
  <c r="F28" i="5" s="1"/>
  <c r="G28" i="5" s="1"/>
  <c r="X28" i="18"/>
  <c r="Y28" i="18" s="1"/>
  <c r="F31" i="5" s="1"/>
  <c r="G31" i="5" s="1"/>
  <c r="X22" i="18"/>
  <c r="Y22" i="18" s="1"/>
  <c r="F25" i="5" s="1"/>
  <c r="G25" i="5" s="1"/>
  <c r="X26" i="18"/>
  <c r="Y26" i="18" s="1"/>
  <c r="F29" i="5" s="1"/>
  <c r="G29" i="5" s="1"/>
  <c r="X18" i="18"/>
  <c r="Y18" i="18" s="1"/>
  <c r="F21" i="5" s="1"/>
  <c r="G21" i="5" s="1"/>
  <c r="X16" i="18"/>
  <c r="Y16" i="18" s="1"/>
  <c r="F19" i="5" s="1"/>
  <c r="G19" i="5" s="1"/>
  <c r="X17" i="18"/>
  <c r="Y17" i="18" s="1"/>
  <c r="F20" i="5" s="1"/>
  <c r="G20" i="5" s="1"/>
  <c r="X29" i="18"/>
  <c r="Y29" i="18" s="1"/>
  <c r="F32" i="5" s="1"/>
  <c r="G32" i="5" s="1"/>
  <c r="X20" i="18"/>
  <c r="Y20" i="18" s="1"/>
  <c r="F23" i="5" s="1"/>
  <c r="G23" i="5" s="1"/>
  <c r="X13" i="18"/>
  <c r="Y13" i="18" s="1"/>
  <c r="F16" i="5" s="1"/>
  <c r="G16" i="5" s="1"/>
  <c r="AC47" i="16" l="1"/>
  <c r="F90" i="5" s="1"/>
  <c r="G90" i="5" s="1"/>
  <c r="AR47" i="16"/>
  <c r="F105" i="5" s="1"/>
  <c r="G105" i="5" s="1"/>
  <c r="F106" i="5"/>
  <c r="G106" i="5" s="1"/>
  <c r="AP47" i="16"/>
  <c r="F103" i="5" s="1"/>
  <c r="G103" i="5" s="1"/>
  <c r="AF47" i="16"/>
  <c r="F93" i="5" s="1"/>
  <c r="G93" i="5" s="1"/>
  <c r="AE47" i="16"/>
  <c r="F92" i="5" s="1"/>
  <c r="G92" i="5" s="1"/>
  <c r="F97" i="5"/>
  <c r="G97" i="5" s="1"/>
  <c r="F88" i="5"/>
  <c r="G88" i="5" s="1"/>
  <c r="F96" i="5"/>
  <c r="G96" i="5" s="1"/>
  <c r="AO47" i="16"/>
  <c r="F102" i="5" s="1"/>
  <c r="G102" i="5" s="1"/>
  <c r="AN47" i="16"/>
  <c r="F101" i="5" s="1"/>
  <c r="G101" i="5" s="1"/>
  <c r="S44" i="16"/>
  <c r="S47" i="16" s="1"/>
  <c r="U44" i="16"/>
  <c r="U47" i="16" s="1"/>
  <c r="F82" i="5" s="1"/>
  <c r="G82" i="5" s="1"/>
  <c r="W44" i="16"/>
  <c r="Q44" i="16"/>
  <c r="Q47" i="16" s="1"/>
  <c r="F78" i="5" s="1"/>
  <c r="G78" i="5" s="1"/>
  <c r="Y44" i="16"/>
  <c r="Y47" i="16" s="1"/>
  <c r="P44" i="16"/>
  <c r="P47" i="16" s="1"/>
  <c r="T44" i="16"/>
  <c r="T47" i="16" s="1"/>
  <c r="F81" i="5" s="1"/>
  <c r="G81" i="5" s="1"/>
  <c r="X44" i="16"/>
  <c r="V44" i="16"/>
  <c r="R44" i="16"/>
  <c r="R47" i="16" s="1"/>
  <c r="AB44" i="16"/>
  <c r="AG44" i="16"/>
  <c r="AG47" i="16" s="1"/>
  <c r="Z44" i="16"/>
  <c r="Z47" i="16" s="1"/>
  <c r="AM44" i="16"/>
  <c r="AQ44" i="16"/>
  <c r="AL44" i="16"/>
  <c r="G21" i="16"/>
  <c r="AB47" i="16" l="1"/>
  <c r="F89" i="5" s="1"/>
  <c r="G89" i="5" s="1"/>
  <c r="F80" i="5"/>
  <c r="G80" i="5" s="1"/>
  <c r="V47" i="16"/>
  <c r="F83" i="5" s="1"/>
  <c r="G83" i="5" s="1"/>
  <c r="F79" i="5"/>
  <c r="G79" i="5" s="1"/>
  <c r="F87" i="5"/>
  <c r="G87" i="5" s="1"/>
  <c r="F77" i="5"/>
  <c r="G77" i="5" s="1"/>
  <c r="W47" i="16"/>
  <c r="F84" i="5" s="1"/>
  <c r="G84" i="5" s="1"/>
  <c r="F94" i="5"/>
  <c r="G94" i="5" s="1"/>
  <c r="F86" i="5"/>
  <c r="G86" i="5" s="1"/>
  <c r="AQ47" i="16"/>
  <c r="F104" i="5" s="1"/>
  <c r="G104" i="5" s="1"/>
  <c r="AM47" i="16"/>
  <c r="F100" i="5" s="1"/>
  <c r="G100" i="5" s="1"/>
  <c r="AL47" i="16"/>
  <c r="F99" i="5" s="1"/>
  <c r="G99" i="5" s="1"/>
  <c r="X47" i="16"/>
  <c r="F85" i="5" s="1"/>
  <c r="G85" i="5" s="1"/>
  <c r="A405" i="5"/>
  <c r="A404" i="5"/>
  <c r="A403" i="5"/>
  <c r="A402" i="5"/>
  <c r="A401" i="5"/>
  <c r="A399" i="5"/>
  <c r="A398" i="5"/>
  <c r="G396" i="5"/>
  <c r="G395" i="5"/>
  <c r="A393" i="5"/>
  <c r="A381" i="5"/>
  <c r="A397" i="5" s="1"/>
  <c r="G380" i="5"/>
  <c r="A380" i="5"/>
  <c r="A396" i="5" s="1"/>
  <c r="G379" i="5"/>
  <c r="A379" i="5"/>
  <c r="A395" i="5" s="1"/>
  <c r="I247" i="5"/>
  <c r="I307" i="5"/>
  <c r="I187" i="5"/>
  <c r="I127" i="5"/>
  <c r="I7" i="5"/>
  <c r="I67" i="5"/>
  <c r="E24" i="9"/>
  <c r="F24" i="9" s="1"/>
  <c r="G24" i="9" s="1"/>
  <c r="H24" i="9" s="1"/>
  <c r="E20" i="9"/>
  <c r="F20" i="9" s="1"/>
  <c r="F12" i="9"/>
  <c r="F16" i="9" s="1"/>
  <c r="D12" i="9"/>
  <c r="D16" i="9" s="1"/>
  <c r="H8" i="9"/>
  <c r="M397" i="5" s="1"/>
  <c r="D8" i="9"/>
  <c r="M398" i="5" l="1"/>
  <c r="I397" i="5"/>
  <c r="G20" i="9"/>
  <c r="H20" i="9" s="1"/>
  <c r="F21" i="9"/>
  <c r="K396" i="5" s="1"/>
  <c r="F25" i="9"/>
  <c r="G25" i="9"/>
  <c r="H25" i="9"/>
  <c r="G21" i="9"/>
  <c r="L396" i="5" s="1"/>
  <c r="H21" i="9"/>
  <c r="M396" i="5" s="1"/>
  <c r="M399" i="5" s="1"/>
  <c r="I399" i="5" l="1"/>
  <c r="I398" i="5"/>
  <c r="K13" i="19"/>
  <c r="D13" i="19"/>
  <c r="H13" i="19"/>
  <c r="I13" i="19"/>
  <c r="K11" i="19"/>
  <c r="D11" i="19"/>
  <c r="H11" i="19"/>
  <c r="I11" i="19"/>
  <c r="K7" i="19"/>
  <c r="K9" i="19" s="1"/>
  <c r="D7" i="19"/>
  <c r="H7" i="19"/>
  <c r="H9" i="19" s="1"/>
  <c r="I7" i="19"/>
  <c r="I9" i="19" s="1"/>
  <c r="J7" i="19"/>
  <c r="J9" i="19" s="1"/>
  <c r="J13" i="19"/>
  <c r="J11" i="19"/>
  <c r="G5" i="19"/>
  <c r="F5" i="19"/>
  <c r="E5" i="19"/>
  <c r="H21" i="16"/>
  <c r="I21" i="16" s="1"/>
  <c r="H5" i="16"/>
  <c r="D9" i="19" l="1"/>
  <c r="D14" i="19" s="1"/>
  <c r="K14" i="19"/>
  <c r="J14" i="19"/>
  <c r="J16" i="19" s="1"/>
  <c r="F13" i="19"/>
  <c r="G11" i="19"/>
  <c r="E11" i="19"/>
  <c r="F7" i="19"/>
  <c r="F9" i="19" s="1"/>
  <c r="E7" i="19"/>
  <c r="E9" i="19" s="1"/>
  <c r="G13" i="19"/>
  <c r="BA5" i="19"/>
  <c r="G7" i="19"/>
  <c r="G9" i="19" s="1"/>
  <c r="I14" i="19"/>
  <c r="I16" i="19" s="1"/>
  <c r="I17" i="19" s="1"/>
  <c r="I19" i="19" s="1"/>
  <c r="I20" i="19" s="1"/>
  <c r="H14" i="19"/>
  <c r="C17" i="19"/>
  <c r="K16" i="19" l="1"/>
  <c r="K17" i="19" s="1"/>
  <c r="BA7" i="19"/>
  <c r="F14" i="19"/>
  <c r="F16" i="19" s="1"/>
  <c r="F17" i="19" s="1"/>
  <c r="C19" i="19"/>
  <c r="C20" i="19" s="1"/>
  <c r="H16" i="19"/>
  <c r="H17" i="19" s="1"/>
  <c r="D16" i="19"/>
  <c r="D17" i="19" s="1"/>
  <c r="I22" i="19"/>
  <c r="I23" i="19" s="1"/>
  <c r="F194" i="5" s="1"/>
  <c r="J17" i="19"/>
  <c r="J19" i="19" s="1"/>
  <c r="BA11" i="19"/>
  <c r="G14" i="19"/>
  <c r="G16" i="19" s="1"/>
  <c r="G17" i="19" s="1"/>
  <c r="G19" i="19" s="1"/>
  <c r="G20" i="19" s="1"/>
  <c r="BA9" i="19"/>
  <c r="BA13" i="19"/>
  <c r="F38" i="15"/>
  <c r="F35" i="15"/>
  <c r="F32" i="15"/>
  <c r="F29" i="15"/>
  <c r="F20" i="15"/>
  <c r="F15" i="15"/>
  <c r="F21" i="15" s="1"/>
  <c r="F24" i="15"/>
  <c r="F25" i="15" s="1"/>
  <c r="G38" i="15"/>
  <c r="G35" i="15"/>
  <c r="G32" i="15"/>
  <c r="G29" i="15"/>
  <c r="G20" i="15"/>
  <c r="G7" i="18"/>
  <c r="G6" i="18"/>
  <c r="W7" i="18"/>
  <c r="T7" i="18"/>
  <c r="Q7" i="18"/>
  <c r="N7" i="18"/>
  <c r="I7" i="18"/>
  <c r="N6" i="18"/>
  <c r="K6" i="18"/>
  <c r="I6" i="18"/>
  <c r="W6" i="18"/>
  <c r="T6" i="18"/>
  <c r="Q6" i="18"/>
  <c r="F7" i="18"/>
  <c r="F5" i="18"/>
  <c r="H5" i="18" l="1"/>
  <c r="J5" i="18" s="1"/>
  <c r="L5" i="18"/>
  <c r="O5" i="18"/>
  <c r="L7" i="18"/>
  <c r="K19" i="19"/>
  <c r="K20" i="19" s="1"/>
  <c r="H7" i="18"/>
  <c r="J7" i="18" s="1"/>
  <c r="F16" i="15"/>
  <c r="G22" i="19"/>
  <c r="G23" i="19" s="1"/>
  <c r="F192" i="5" s="1"/>
  <c r="C22" i="19"/>
  <c r="C23" i="19" s="1"/>
  <c r="F188" i="5" s="1"/>
  <c r="G24" i="15"/>
  <c r="F28" i="15"/>
  <c r="F30" i="15" s="1"/>
  <c r="H19" i="19"/>
  <c r="H20" i="19" s="1"/>
  <c r="F19" i="19"/>
  <c r="F20" i="19" s="1"/>
  <c r="D19" i="19"/>
  <c r="D20" i="19" s="1"/>
  <c r="J20" i="19"/>
  <c r="E14" i="19"/>
  <c r="E16" i="19" s="1"/>
  <c r="E17" i="19" s="1"/>
  <c r="E19" i="19" s="1"/>
  <c r="E20" i="19" s="1"/>
  <c r="F6" i="18"/>
  <c r="O7" i="18"/>
  <c r="G5" i="16"/>
  <c r="BD23" i="16"/>
  <c r="BD29" i="16" s="1"/>
  <c r="BC23" i="16"/>
  <c r="BC29" i="16" s="1"/>
  <c r="BB23" i="16"/>
  <c r="BB29" i="16" s="1"/>
  <c r="BA23" i="16"/>
  <c r="BA29" i="16" s="1"/>
  <c r="AZ23" i="16"/>
  <c r="AZ29" i="16" s="1"/>
  <c r="AY23" i="16"/>
  <c r="AY29" i="16" s="1"/>
  <c r="AX23" i="16"/>
  <c r="AX29" i="16" s="1"/>
  <c r="AW23" i="16"/>
  <c r="AW29" i="16" s="1"/>
  <c r="AV23" i="16"/>
  <c r="AV29" i="16" s="1"/>
  <c r="AU23" i="16"/>
  <c r="AU29" i="16" s="1"/>
  <c r="AT23" i="16"/>
  <c r="AT29" i="16" s="1"/>
  <c r="O23" i="16"/>
  <c r="O29" i="16" s="1"/>
  <c r="N23" i="16"/>
  <c r="N29" i="16" s="1"/>
  <c r="M23" i="16"/>
  <c r="M29" i="16" s="1"/>
  <c r="L23" i="16"/>
  <c r="L29" i="16" s="1"/>
  <c r="K23" i="16"/>
  <c r="K29" i="16" s="1"/>
  <c r="J23" i="16"/>
  <c r="J29" i="16" s="1"/>
  <c r="I23" i="16"/>
  <c r="I29" i="16" s="1"/>
  <c r="H23" i="16"/>
  <c r="H29" i="16" s="1"/>
  <c r="BD10" i="16"/>
  <c r="BD16" i="16" s="1"/>
  <c r="BC10" i="16"/>
  <c r="BC16" i="16" s="1"/>
  <c r="BB10" i="16"/>
  <c r="BB16" i="16" s="1"/>
  <c r="BA10" i="16"/>
  <c r="BA16" i="16" s="1"/>
  <c r="AZ10" i="16"/>
  <c r="AZ16" i="16" s="1"/>
  <c r="AY10" i="16"/>
  <c r="AY16" i="16" s="1"/>
  <c r="AX10" i="16"/>
  <c r="AX16" i="16" s="1"/>
  <c r="AW10" i="16"/>
  <c r="AW16" i="16" s="1"/>
  <c r="AV10" i="16"/>
  <c r="AV16" i="16" s="1"/>
  <c r="AU10" i="16"/>
  <c r="AU16" i="16" s="1"/>
  <c r="AT10" i="16"/>
  <c r="AT16" i="16" s="1"/>
  <c r="O10" i="16"/>
  <c r="O16" i="16" s="1"/>
  <c r="N10" i="16"/>
  <c r="N16" i="16" s="1"/>
  <c r="M10" i="16"/>
  <c r="M16" i="16" s="1"/>
  <c r="L10" i="16"/>
  <c r="L16" i="16" s="1"/>
  <c r="K10" i="16"/>
  <c r="K16" i="16" s="1"/>
  <c r="J10" i="16"/>
  <c r="J16" i="16" s="1"/>
  <c r="I10" i="16"/>
  <c r="H10" i="16"/>
  <c r="M7" i="18" l="1"/>
  <c r="M5" i="18"/>
  <c r="P5" i="18" s="1"/>
  <c r="R5" i="18" s="1"/>
  <c r="S5" i="18" s="1"/>
  <c r="U5" i="18" s="1"/>
  <c r="K22" i="19"/>
  <c r="K23" i="19" s="1"/>
  <c r="F196" i="5" s="1"/>
  <c r="BC28" i="16"/>
  <c r="K28" i="16"/>
  <c r="O28" i="16"/>
  <c r="AW28" i="16"/>
  <c r="BA28" i="16"/>
  <c r="H28" i="16"/>
  <c r="L28" i="16"/>
  <c r="AT28" i="16"/>
  <c r="AX28" i="16"/>
  <c r="BB28" i="16"/>
  <c r="AY28" i="16"/>
  <c r="J28" i="16"/>
  <c r="N28" i="16"/>
  <c r="AV28" i="16"/>
  <c r="AZ28" i="16"/>
  <c r="BD28" i="16"/>
  <c r="H6" i="18"/>
  <c r="J6" i="18" s="1"/>
  <c r="G25" i="15"/>
  <c r="G28" i="15" s="1"/>
  <c r="G30" i="15" s="1"/>
  <c r="G31" i="15" s="1"/>
  <c r="G33" i="15" s="1"/>
  <c r="G34" i="15" s="1"/>
  <c r="H22" i="19"/>
  <c r="H23" i="19" s="1"/>
  <c r="F193" i="5" s="1"/>
  <c r="J22" i="19"/>
  <c r="J23" i="19" s="1"/>
  <c r="F195" i="5" s="1"/>
  <c r="D22" i="19"/>
  <c r="D23" i="19" s="1"/>
  <c r="F189" i="5" s="1"/>
  <c r="F31" i="15"/>
  <c r="F33" i="15" s="1"/>
  <c r="F34" i="15" s="1"/>
  <c r="O6" i="18"/>
  <c r="F22" i="19"/>
  <c r="F23" i="19" s="1"/>
  <c r="F191" i="5" s="1"/>
  <c r="E22" i="19"/>
  <c r="E23" i="19" s="1"/>
  <c r="F190" i="5" s="1"/>
  <c r="BA16" i="19"/>
  <c r="BA14" i="19"/>
  <c r="P7" i="18"/>
  <c r="AW13" i="16"/>
  <c r="AW14" i="16" s="1"/>
  <c r="BA13" i="16"/>
  <c r="BA14" i="16" s="1"/>
  <c r="K13" i="16"/>
  <c r="K14" i="16" s="1"/>
  <c r="O13" i="16"/>
  <c r="O14" i="16" s="1"/>
  <c r="I28" i="16"/>
  <c r="I13" i="16"/>
  <c r="I14" i="16" s="1"/>
  <c r="M28" i="16"/>
  <c r="M13" i="16"/>
  <c r="M14" i="16" s="1"/>
  <c r="AU28" i="16"/>
  <c r="AU13" i="16"/>
  <c r="AU14" i="16" s="1"/>
  <c r="AY13" i="16"/>
  <c r="AY14" i="16" s="1"/>
  <c r="BC13" i="16"/>
  <c r="BC14" i="16" s="1"/>
  <c r="J13" i="16"/>
  <c r="J14" i="16" s="1"/>
  <c r="N13" i="16"/>
  <c r="N14" i="16" s="1"/>
  <c r="AV13" i="16"/>
  <c r="AV14" i="16" s="1"/>
  <c r="AZ13" i="16"/>
  <c r="AZ14" i="16" s="1"/>
  <c r="BD13" i="16"/>
  <c r="BD14" i="16" s="1"/>
  <c r="H13" i="16"/>
  <c r="H14" i="16" s="1"/>
  <c r="L13" i="16"/>
  <c r="L14" i="16" s="1"/>
  <c r="AT13" i="16"/>
  <c r="AT14" i="16" s="1"/>
  <c r="AX13" i="16"/>
  <c r="AX14" i="16" s="1"/>
  <c r="BB13" i="16"/>
  <c r="BB14" i="16" s="1"/>
  <c r="E38" i="15"/>
  <c r="D38" i="15"/>
  <c r="E35" i="15"/>
  <c r="D35" i="15"/>
  <c r="E32" i="15"/>
  <c r="D32" i="15"/>
  <c r="E29" i="15"/>
  <c r="D29" i="15"/>
  <c r="E20" i="15"/>
  <c r="E15" i="15"/>
  <c r="E21" i="15" s="1"/>
  <c r="H16" i="16" l="1"/>
  <c r="L6" i="18"/>
  <c r="M6" i="18" s="1"/>
  <c r="P6" i="18" s="1"/>
  <c r="R6" i="18" s="1"/>
  <c r="S6" i="18" s="1"/>
  <c r="U6" i="18" s="1"/>
  <c r="V6" i="18" s="1"/>
  <c r="X6" i="18" s="1"/>
  <c r="Y6" i="18" s="1"/>
  <c r="F9" i="5" s="1"/>
  <c r="I16" i="16"/>
  <c r="I17" i="16" s="1"/>
  <c r="BA17" i="16"/>
  <c r="BA26" i="16" s="1"/>
  <c r="BA31" i="16" s="1"/>
  <c r="BA33" i="16" s="1"/>
  <c r="E16" i="15"/>
  <c r="F156" i="5"/>
  <c r="G156" i="5" s="1"/>
  <c r="F155" i="5"/>
  <c r="G155" i="5" s="1"/>
  <c r="F154" i="5"/>
  <c r="G154" i="5" s="1"/>
  <c r="D30" i="15"/>
  <c r="D31" i="15" s="1"/>
  <c r="F36" i="15"/>
  <c r="F37" i="15" s="1"/>
  <c r="G36" i="15"/>
  <c r="G37" i="15" s="1"/>
  <c r="AW17" i="16"/>
  <c r="AW26" i="16" s="1"/>
  <c r="AW31" i="16" s="1"/>
  <c r="AW33" i="16" s="1"/>
  <c r="O17" i="16"/>
  <c r="O26" i="16" s="1"/>
  <c r="O31" i="16" s="1"/>
  <c r="O33" i="16" s="1"/>
  <c r="R7" i="18"/>
  <c r="S7" i="18" s="1"/>
  <c r="K17" i="16"/>
  <c r="L17" i="16"/>
  <c r="AV17" i="16"/>
  <c r="H17" i="16"/>
  <c r="N17" i="16"/>
  <c r="AY17" i="16"/>
  <c r="AX17" i="16"/>
  <c r="BD17" i="16"/>
  <c r="J17" i="16"/>
  <c r="M17" i="16"/>
  <c r="BC17" i="16"/>
  <c r="BB17" i="16"/>
  <c r="AT17" i="16"/>
  <c r="AZ17" i="16"/>
  <c r="AU17" i="16"/>
  <c r="E24" i="15"/>
  <c r="D33" i="15" l="1"/>
  <c r="D34" i="15" s="1"/>
  <c r="D36" i="15" s="1"/>
  <c r="D37" i="15" s="1"/>
  <c r="D39" i="15" s="1"/>
  <c r="V5" i="18"/>
  <c r="E25" i="15"/>
  <c r="E28" i="15" s="1"/>
  <c r="E30" i="15" s="1"/>
  <c r="E31" i="15" s="1"/>
  <c r="E33" i="15" s="1"/>
  <c r="E34" i="15" s="1"/>
  <c r="G39" i="15"/>
  <c r="G40" i="15" s="1"/>
  <c r="G41" i="15" s="1"/>
  <c r="F39" i="15"/>
  <c r="F40" i="15" s="1"/>
  <c r="F41" i="15" s="1"/>
  <c r="BA19" i="19"/>
  <c r="BA17" i="19"/>
  <c r="U7" i="18"/>
  <c r="V7" i="18" s="1"/>
  <c r="K26" i="16"/>
  <c r="BA35" i="16"/>
  <c r="BA36" i="16" s="1"/>
  <c r="BA38" i="16" s="1"/>
  <c r="O35" i="16"/>
  <c r="O36" i="16" s="1"/>
  <c r="O38" i="16" s="1"/>
  <c r="AV26" i="16"/>
  <c r="AV31" i="16" s="1"/>
  <c r="AV33" i="16" s="1"/>
  <c r="I26" i="16"/>
  <c r="I31" i="16" s="1"/>
  <c r="I33" i="16" s="1"/>
  <c r="M26" i="16"/>
  <c r="M31" i="16" s="1"/>
  <c r="M33" i="16" s="1"/>
  <c r="BB26" i="16"/>
  <c r="BB31" i="16" s="1"/>
  <c r="BB33" i="16" s="1"/>
  <c r="N26" i="16"/>
  <c r="N31" i="16" s="1"/>
  <c r="N33" i="16" s="1"/>
  <c r="AZ26" i="16"/>
  <c r="AZ31" i="16" s="1"/>
  <c r="AZ33" i="16" s="1"/>
  <c r="BD26" i="16"/>
  <c r="BD31" i="16" s="1"/>
  <c r="BD33" i="16" s="1"/>
  <c r="BC26" i="16"/>
  <c r="BC31" i="16" s="1"/>
  <c r="BC33" i="16" s="1"/>
  <c r="AY26" i="16"/>
  <c r="AY31" i="16" s="1"/>
  <c r="AY33" i="16" s="1"/>
  <c r="L26" i="16"/>
  <c r="L31" i="16" s="1"/>
  <c r="L33" i="16" s="1"/>
  <c r="AT26" i="16"/>
  <c r="AT31" i="16" s="1"/>
  <c r="AT33" i="16" s="1"/>
  <c r="J26" i="16"/>
  <c r="J31" i="16" s="1"/>
  <c r="J33" i="16" s="1"/>
  <c r="H31" i="16"/>
  <c r="H33" i="16" s="1"/>
  <c r="AU26" i="16"/>
  <c r="AU31" i="16" s="1"/>
  <c r="AU33" i="16" s="1"/>
  <c r="AW35" i="16"/>
  <c r="AW36" i="16" s="1"/>
  <c r="AW38" i="16" s="1"/>
  <c r="AX26" i="16"/>
  <c r="AX31" i="16" s="1"/>
  <c r="AX33" i="16" s="1"/>
  <c r="X5" i="18" l="1"/>
  <c r="Y5" i="18" s="1"/>
  <c r="F8" i="5" s="1"/>
  <c r="D40" i="15"/>
  <c r="D41" i="15" s="1"/>
  <c r="F153" i="5"/>
  <c r="G153" i="5" s="1"/>
  <c r="F131" i="5"/>
  <c r="F130" i="5"/>
  <c r="E36" i="15"/>
  <c r="E37" i="15" s="1"/>
  <c r="BA39" i="16"/>
  <c r="BA41" i="16" s="1"/>
  <c r="AW39" i="16"/>
  <c r="AW41" i="16" s="1"/>
  <c r="O39" i="16"/>
  <c r="O41" i="16" s="1"/>
  <c r="X7" i="18"/>
  <c r="Y7" i="18" s="1"/>
  <c r="F10" i="5" s="1"/>
  <c r="AT35" i="16"/>
  <c r="AT36" i="16" s="1"/>
  <c r="M35" i="16"/>
  <c r="M36" i="16" s="1"/>
  <c r="M38" i="16" s="1"/>
  <c r="AY35" i="16"/>
  <c r="AY36" i="16" s="1"/>
  <c r="AY38" i="16" s="1"/>
  <c r="H35" i="16"/>
  <c r="H36" i="16" s="1"/>
  <c r="AZ35" i="16"/>
  <c r="AZ36" i="16" s="1"/>
  <c r="AZ38" i="16" s="1"/>
  <c r="J35" i="16"/>
  <c r="J36" i="16" s="1"/>
  <c r="J38" i="16" s="1"/>
  <c r="K31" i="16"/>
  <c r="K33" i="16" s="1"/>
  <c r="K35" i="16"/>
  <c r="AU35" i="16"/>
  <c r="AU36" i="16" s="1"/>
  <c r="AU38" i="16" s="1"/>
  <c r="L35" i="16"/>
  <c r="L36" i="16" s="1"/>
  <c r="BD35" i="16"/>
  <c r="BD36" i="16" s="1"/>
  <c r="BD38" i="16" s="1"/>
  <c r="BB35" i="16"/>
  <c r="BB36" i="16" s="1"/>
  <c r="I35" i="16"/>
  <c r="I36" i="16" s="1"/>
  <c r="I38" i="16" s="1"/>
  <c r="AV35" i="16"/>
  <c r="AV36" i="16" s="1"/>
  <c r="AV38" i="16" s="1"/>
  <c r="AX35" i="16"/>
  <c r="AX36" i="16" s="1"/>
  <c r="BC35" i="16"/>
  <c r="BC36" i="16" s="1"/>
  <c r="BC38" i="16" s="1"/>
  <c r="N35" i="16"/>
  <c r="N36" i="16" s="1"/>
  <c r="N38" i="16" s="1"/>
  <c r="F128" i="5" l="1"/>
  <c r="L38" i="16"/>
  <c r="L39" i="16" s="1"/>
  <c r="AX38" i="16"/>
  <c r="AX39" i="16" s="1"/>
  <c r="AT38" i="16"/>
  <c r="AT39" i="16" s="1"/>
  <c r="BB38" i="16"/>
  <c r="BB39" i="16" s="1"/>
  <c r="H38" i="16"/>
  <c r="H39" i="16" s="1"/>
  <c r="E39" i="15"/>
  <c r="E40" i="15" s="1"/>
  <c r="E41" i="15" s="1"/>
  <c r="BA22" i="19"/>
  <c r="BA20" i="19"/>
  <c r="O42" i="16"/>
  <c r="BA42" i="16"/>
  <c r="M39" i="16"/>
  <c r="BC39" i="16"/>
  <c r="I39" i="16"/>
  <c r="AU39" i="16"/>
  <c r="AU41" i="16" s="1"/>
  <c r="AZ39" i="16"/>
  <c r="AZ41" i="16" s="1"/>
  <c r="AW42" i="16"/>
  <c r="AY39" i="16"/>
  <c r="AY41" i="16" s="1"/>
  <c r="N39" i="16"/>
  <c r="N41" i="16" s="1"/>
  <c r="AV39" i="16"/>
  <c r="AV41" i="16" s="1"/>
  <c r="J39" i="16"/>
  <c r="J41" i="16" s="1"/>
  <c r="BD39" i="16"/>
  <c r="BD41" i="16" s="1"/>
  <c r="K36" i="16"/>
  <c r="K38" i="16" s="1"/>
  <c r="F129" i="5" l="1"/>
  <c r="BB41" i="16"/>
  <c r="BB42" i="16" s="1"/>
  <c r="H41" i="16"/>
  <c r="H42" i="16" s="1"/>
  <c r="AT41" i="16"/>
  <c r="AT42" i="16" s="1"/>
  <c r="AX41" i="16"/>
  <c r="AX42" i="16" s="1"/>
  <c r="L41" i="16"/>
  <c r="L42" i="16" s="1"/>
  <c r="BA44" i="16"/>
  <c r="BA47" i="16" s="1"/>
  <c r="AW44" i="16"/>
  <c r="AW47" i="16" s="1"/>
  <c r="O44" i="16"/>
  <c r="I41" i="16"/>
  <c r="I42" i="16" s="1"/>
  <c r="BC41" i="16"/>
  <c r="BC42" i="16" s="1"/>
  <c r="M41" i="16"/>
  <c r="M42" i="16" s="1"/>
  <c r="J42" i="16"/>
  <c r="AZ42" i="16"/>
  <c r="N42" i="16"/>
  <c r="AU42" i="16"/>
  <c r="K39" i="16"/>
  <c r="K41" i="16" s="1"/>
  <c r="AV42" i="16"/>
  <c r="AY42" i="16"/>
  <c r="BD42" i="16"/>
  <c r="AX44" i="16" l="1"/>
  <c r="AX47" i="16" s="1"/>
  <c r="F111" i="5" s="1"/>
  <c r="G111" i="5" s="1"/>
  <c r="AV44" i="16"/>
  <c r="AV47" i="16" s="1"/>
  <c r="F109" i="5" s="1"/>
  <c r="G109" i="5" s="1"/>
  <c r="AZ44" i="16"/>
  <c r="AZ47" i="16" s="1"/>
  <c r="F113" i="5" s="1"/>
  <c r="G113" i="5" s="1"/>
  <c r="J44" i="16"/>
  <c r="J47" i="16" s="1"/>
  <c r="F114" i="5"/>
  <c r="G114" i="5" s="1"/>
  <c r="H44" i="16"/>
  <c r="H47" i="16" s="1"/>
  <c r="H48" i="16" s="1"/>
  <c r="BD44" i="16"/>
  <c r="BD47" i="16" s="1"/>
  <c r="F117" i="5" s="1"/>
  <c r="G117" i="5" s="1"/>
  <c r="F110" i="5"/>
  <c r="G110" i="5" s="1"/>
  <c r="AY44" i="16"/>
  <c r="AY47" i="16" s="1"/>
  <c r="F112" i="5" s="1"/>
  <c r="G112" i="5" s="1"/>
  <c r="N44" i="16"/>
  <c r="N47" i="16" s="1"/>
  <c r="F75" i="5" s="1"/>
  <c r="G75" i="5" s="1"/>
  <c r="O47" i="16"/>
  <c r="F76" i="5" s="1"/>
  <c r="G76" i="5" s="1"/>
  <c r="F68" i="5"/>
  <c r="AT44" i="16"/>
  <c r="BC44" i="16"/>
  <c r="M44" i="16"/>
  <c r="L44" i="16"/>
  <c r="I44" i="16"/>
  <c r="I47" i="16" s="1"/>
  <c r="I48" i="16" s="1"/>
  <c r="BB44" i="16"/>
  <c r="BB47" i="16" s="1"/>
  <c r="AU44" i="16"/>
  <c r="AU47" i="16" s="1"/>
  <c r="BA23" i="19"/>
  <c r="K42" i="16"/>
  <c r="G298" i="5"/>
  <c r="G252" i="5"/>
  <c r="G12" i="9"/>
  <c r="G16" i="9" s="1"/>
  <c r="H12" i="9"/>
  <c r="H16" i="9" s="1"/>
  <c r="F8" i="9"/>
  <c r="E4" i="9"/>
  <c r="G248" i="5"/>
  <c r="G8" i="9"/>
  <c r="L397" i="5" s="1"/>
  <c r="G394" i="5"/>
  <c r="H394" i="5"/>
  <c r="I364" i="5"/>
  <c r="K364" i="5"/>
  <c r="N364" i="5"/>
  <c r="M364" i="5"/>
  <c r="L364" i="5"/>
  <c r="J364" i="5"/>
  <c r="O242" i="5"/>
  <c r="K242" i="5"/>
  <c r="N242" i="5"/>
  <c r="M242" i="5"/>
  <c r="L242" i="5"/>
  <c r="J242" i="5"/>
  <c r="O302" i="5"/>
  <c r="K302" i="5"/>
  <c r="N302" i="5"/>
  <c r="M302" i="5"/>
  <c r="L302" i="5"/>
  <c r="J302" i="5"/>
  <c r="O122" i="5"/>
  <c r="K122" i="5"/>
  <c r="N122" i="5"/>
  <c r="M122" i="5"/>
  <c r="L122" i="5"/>
  <c r="J122" i="5"/>
  <c r="O182" i="5"/>
  <c r="K182" i="5"/>
  <c r="N182" i="5"/>
  <c r="M182" i="5"/>
  <c r="L182" i="5"/>
  <c r="J182" i="5"/>
  <c r="O2" i="5"/>
  <c r="G309" i="5"/>
  <c r="G358" i="5"/>
  <c r="B368" i="5"/>
  <c r="B370" i="5"/>
  <c r="B367" i="5"/>
  <c r="B369" i="5"/>
  <c r="B365" i="5"/>
  <c r="B366" i="5"/>
  <c r="J247" i="5"/>
  <c r="J307" i="5"/>
  <c r="J127" i="5"/>
  <c r="G308" i="5"/>
  <c r="J395" i="5" l="1"/>
  <c r="I4" i="9"/>
  <c r="K397" i="5"/>
  <c r="L399" i="5"/>
  <c r="L398" i="5"/>
  <c r="F71" i="5"/>
  <c r="G71" i="5" s="1"/>
  <c r="J48" i="16"/>
  <c r="F69" i="5"/>
  <c r="M47" i="16"/>
  <c r="F74" i="5" s="1"/>
  <c r="G74" i="5" s="1"/>
  <c r="K44" i="16"/>
  <c r="K47" i="16" s="1"/>
  <c r="F72" i="5" s="1"/>
  <c r="G72" i="5" s="1"/>
  <c r="AT47" i="16"/>
  <c r="F107" i="5" s="1"/>
  <c r="G107" i="5" s="1"/>
  <c r="F115" i="5"/>
  <c r="G115" i="5" s="1"/>
  <c r="F108" i="5"/>
  <c r="G108" i="5" s="1"/>
  <c r="BC47" i="16"/>
  <c r="F116" i="5" s="1"/>
  <c r="G116" i="5" s="1"/>
  <c r="L47" i="16"/>
  <c r="F73" i="5" s="1"/>
  <c r="G73" i="5" s="1"/>
  <c r="E8" i="9"/>
  <c r="J397" i="5" s="1"/>
  <c r="E21" i="9"/>
  <c r="J396" i="5" s="1"/>
  <c r="E25" i="9"/>
  <c r="F70" i="5"/>
  <c r="G251" i="5"/>
  <c r="G253" i="5"/>
  <c r="G254" i="5"/>
  <c r="G250" i="5"/>
  <c r="G179" i="5"/>
  <c r="G367" i="5" s="1"/>
  <c r="G359" i="5"/>
  <c r="G370" i="5" s="1"/>
  <c r="J187" i="5"/>
  <c r="J7" i="5"/>
  <c r="J67" i="5"/>
  <c r="K399" i="5" l="1"/>
  <c r="K398" i="5"/>
  <c r="I5" i="9"/>
  <c r="D5" i="9"/>
  <c r="F5" i="9"/>
  <c r="J399" i="5"/>
  <c r="J398" i="5"/>
  <c r="I16" i="9"/>
  <c r="G17" i="9" s="1"/>
  <c r="M3" i="5" s="1"/>
  <c r="I12" i="9"/>
  <c r="G13" i="9" s="1"/>
  <c r="I8" i="9"/>
  <c r="D9" i="9" l="1"/>
  <c r="F9" i="9"/>
  <c r="M8" i="5"/>
  <c r="M22" i="5"/>
  <c r="M26" i="5"/>
  <c r="M52" i="5"/>
  <c r="M48" i="5"/>
  <c r="M56" i="5"/>
  <c r="M25" i="5"/>
  <c r="M13" i="5"/>
  <c r="M19" i="5"/>
  <c r="M49" i="5"/>
  <c r="M23" i="5"/>
  <c r="M15" i="5"/>
  <c r="M37" i="5"/>
  <c r="M50" i="5"/>
  <c r="M34" i="5"/>
  <c r="M54" i="5"/>
  <c r="M42" i="5"/>
  <c r="M40" i="5"/>
  <c r="M38" i="5"/>
  <c r="M51" i="5"/>
  <c r="M35" i="5"/>
  <c r="M33" i="5"/>
  <c r="M53" i="5"/>
  <c r="M28" i="5"/>
  <c r="M21" i="5"/>
  <c r="M18" i="5"/>
  <c r="M44" i="5"/>
  <c r="M31" i="5"/>
  <c r="M36" i="5"/>
  <c r="M11" i="5"/>
  <c r="M29" i="5"/>
  <c r="M12" i="5"/>
  <c r="M57" i="5"/>
  <c r="M17" i="5"/>
  <c r="M32" i="5"/>
  <c r="M27" i="5"/>
  <c r="M20" i="5"/>
  <c r="M58" i="5"/>
  <c r="M46" i="5"/>
  <c r="M43" i="5"/>
  <c r="M45" i="5"/>
  <c r="M30" i="5"/>
  <c r="M47" i="5"/>
  <c r="M14" i="5"/>
  <c r="M39" i="5"/>
  <c r="M24" i="5"/>
  <c r="M16" i="5"/>
  <c r="M41" i="5"/>
  <c r="M55" i="5"/>
  <c r="G381" i="5"/>
  <c r="G397" i="5"/>
  <c r="G399" i="5"/>
  <c r="G249" i="5"/>
  <c r="G299" i="5" s="1"/>
  <c r="G368" i="5" s="1"/>
  <c r="M9" i="5"/>
  <c r="L183" i="5"/>
  <c r="G119" i="5"/>
  <c r="G366" i="5" s="1"/>
  <c r="M10" i="5"/>
  <c r="G59" i="5"/>
  <c r="G365" i="5" s="1"/>
  <c r="H5" i="9"/>
  <c r="N183" i="5" s="1"/>
  <c r="E5" i="9"/>
  <c r="K183" i="5" s="1"/>
  <c r="J183" i="5"/>
  <c r="G5" i="9"/>
  <c r="M183" i="5" s="1"/>
  <c r="I13" i="9"/>
  <c r="F13" i="9"/>
  <c r="E13" i="9"/>
  <c r="H13" i="9"/>
  <c r="D13" i="9"/>
  <c r="I17" i="9"/>
  <c r="F17" i="9"/>
  <c r="L3" i="5" s="1"/>
  <c r="E17" i="9"/>
  <c r="K3" i="5" s="1"/>
  <c r="H17" i="9"/>
  <c r="N3" i="5" s="1"/>
  <c r="D17" i="9"/>
  <c r="J3" i="5" s="1"/>
  <c r="E9" i="9"/>
  <c r="I9" i="9"/>
  <c r="H9" i="9"/>
  <c r="G9" i="9"/>
  <c r="K8" i="5" l="1"/>
  <c r="K14" i="5"/>
  <c r="K32" i="5"/>
  <c r="K36" i="5"/>
  <c r="K43" i="5"/>
  <c r="K11" i="5"/>
  <c r="K53" i="5"/>
  <c r="K44" i="5"/>
  <c r="K58" i="5"/>
  <c r="K30" i="5"/>
  <c r="K35" i="5"/>
  <c r="K49" i="5"/>
  <c r="K37" i="5"/>
  <c r="K46" i="5"/>
  <c r="K20" i="5"/>
  <c r="K41" i="5"/>
  <c r="K25" i="5"/>
  <c r="K18" i="5"/>
  <c r="K55" i="5"/>
  <c r="K23" i="5"/>
  <c r="K13" i="5"/>
  <c r="K26" i="5"/>
  <c r="K48" i="5"/>
  <c r="K51" i="5"/>
  <c r="K24" i="5"/>
  <c r="K38" i="5"/>
  <c r="K54" i="5"/>
  <c r="K47" i="5"/>
  <c r="K15" i="5"/>
  <c r="K50" i="5"/>
  <c r="K57" i="5"/>
  <c r="K52" i="5"/>
  <c r="K21" i="5"/>
  <c r="K22" i="5"/>
  <c r="K45" i="5"/>
  <c r="K27" i="5"/>
  <c r="K39" i="5"/>
  <c r="K16" i="5"/>
  <c r="K17" i="5"/>
  <c r="K56" i="5"/>
  <c r="K40" i="5"/>
  <c r="K42" i="5"/>
  <c r="K28" i="5"/>
  <c r="K34" i="5"/>
  <c r="K12" i="5"/>
  <c r="K33" i="5"/>
  <c r="K29" i="5"/>
  <c r="K19" i="5"/>
  <c r="K31" i="5"/>
  <c r="L212" i="5"/>
  <c r="L227" i="5"/>
  <c r="L226" i="5"/>
  <c r="L214" i="5"/>
  <c r="L220" i="5"/>
  <c r="L233" i="5"/>
  <c r="L232" i="5"/>
  <c r="L207" i="5"/>
  <c r="L205" i="5"/>
  <c r="L203" i="5"/>
  <c r="L201" i="5"/>
  <c r="L216" i="5"/>
  <c r="L231" i="5"/>
  <c r="L202" i="5"/>
  <c r="L200" i="5"/>
  <c r="L228" i="5"/>
  <c r="L222" i="5"/>
  <c r="L218" i="5"/>
  <c r="L217" i="5"/>
  <c r="L236" i="5"/>
  <c r="L204" i="5"/>
  <c r="L198" i="5"/>
  <c r="L225" i="5"/>
  <c r="L213" i="5"/>
  <c r="L209" i="5"/>
  <c r="L208" i="5"/>
  <c r="L199" i="5"/>
  <c r="L229" i="5"/>
  <c r="L234" i="5"/>
  <c r="L211" i="5"/>
  <c r="L206" i="5"/>
  <c r="L224" i="5"/>
  <c r="L210" i="5"/>
  <c r="L215" i="5"/>
  <c r="L219" i="5"/>
  <c r="L235" i="5"/>
  <c r="L237" i="5"/>
  <c r="L230" i="5"/>
  <c r="L221" i="5"/>
  <c r="L223" i="5"/>
  <c r="L8" i="5"/>
  <c r="L53" i="5"/>
  <c r="L16" i="5"/>
  <c r="L49" i="5"/>
  <c r="L15" i="5"/>
  <c r="L50" i="5"/>
  <c r="L46" i="5"/>
  <c r="L18" i="5"/>
  <c r="L45" i="5"/>
  <c r="L24" i="5"/>
  <c r="L57" i="5"/>
  <c r="L28" i="5"/>
  <c r="L27" i="5"/>
  <c r="L11" i="5"/>
  <c r="L17" i="5"/>
  <c r="L51" i="5"/>
  <c r="L40" i="5"/>
  <c r="L42" i="5"/>
  <c r="L30" i="5"/>
  <c r="L25" i="5"/>
  <c r="L31" i="5"/>
  <c r="L23" i="5"/>
  <c r="L44" i="5"/>
  <c r="L47" i="5"/>
  <c r="L19" i="5"/>
  <c r="L36" i="5"/>
  <c r="L34" i="5"/>
  <c r="L48" i="5"/>
  <c r="L26" i="5"/>
  <c r="L33" i="5"/>
  <c r="L38" i="5"/>
  <c r="L52" i="5"/>
  <c r="L20" i="5"/>
  <c r="L37" i="5"/>
  <c r="L13" i="5"/>
  <c r="L58" i="5"/>
  <c r="L43" i="5"/>
  <c r="L41" i="5"/>
  <c r="L39" i="5"/>
  <c r="L35" i="5"/>
  <c r="L56" i="5"/>
  <c r="L22" i="5"/>
  <c r="L29" i="5"/>
  <c r="L32" i="5"/>
  <c r="L12" i="5"/>
  <c r="L54" i="5"/>
  <c r="L21" i="5"/>
  <c r="L14" i="5"/>
  <c r="L55" i="5"/>
  <c r="M204" i="5"/>
  <c r="M230" i="5"/>
  <c r="M220" i="5"/>
  <c r="M206" i="5"/>
  <c r="M229" i="5"/>
  <c r="M227" i="5"/>
  <c r="M201" i="5"/>
  <c r="M214" i="5"/>
  <c r="M222" i="5"/>
  <c r="M233" i="5"/>
  <c r="M200" i="5"/>
  <c r="M208" i="5"/>
  <c r="M231" i="5"/>
  <c r="M232" i="5"/>
  <c r="M203" i="5"/>
  <c r="M218" i="5"/>
  <c r="M213" i="5"/>
  <c r="M202" i="5"/>
  <c r="M237" i="5"/>
  <c r="M217" i="5"/>
  <c r="M224" i="5"/>
  <c r="M198" i="5"/>
  <c r="M226" i="5"/>
  <c r="M205" i="5"/>
  <c r="M211" i="5"/>
  <c r="M228" i="5"/>
  <c r="M199" i="5"/>
  <c r="M221" i="5"/>
  <c r="M225" i="5"/>
  <c r="M235" i="5"/>
  <c r="M212" i="5"/>
  <c r="M207" i="5"/>
  <c r="M209" i="5"/>
  <c r="M216" i="5"/>
  <c r="M219" i="5"/>
  <c r="M210" i="5"/>
  <c r="M215" i="5"/>
  <c r="M234" i="5"/>
  <c r="M236" i="5"/>
  <c r="M223" i="5"/>
  <c r="L303" i="5"/>
  <c r="L63" i="5"/>
  <c r="L243" i="5"/>
  <c r="L123" i="5"/>
  <c r="J8" i="5"/>
  <c r="J17" i="5"/>
  <c r="J54" i="5"/>
  <c r="J51" i="5"/>
  <c r="J12" i="5"/>
  <c r="J44" i="5"/>
  <c r="J23" i="5"/>
  <c r="J57" i="5"/>
  <c r="J37" i="5"/>
  <c r="J49" i="5"/>
  <c r="J16" i="5"/>
  <c r="J27" i="5"/>
  <c r="J21" i="5"/>
  <c r="J33" i="5"/>
  <c r="J34" i="5"/>
  <c r="J52" i="5"/>
  <c r="J20" i="5"/>
  <c r="J22" i="5"/>
  <c r="J15" i="5"/>
  <c r="J48" i="5"/>
  <c r="J46" i="5"/>
  <c r="J53" i="5"/>
  <c r="J30" i="5"/>
  <c r="J19" i="5"/>
  <c r="J35" i="5"/>
  <c r="J13" i="5"/>
  <c r="J50" i="5"/>
  <c r="J40" i="5"/>
  <c r="J11" i="5"/>
  <c r="J39" i="5"/>
  <c r="J32" i="5"/>
  <c r="J58" i="5"/>
  <c r="J25" i="5"/>
  <c r="J36" i="5"/>
  <c r="J18" i="5"/>
  <c r="J56" i="5"/>
  <c r="J47" i="5"/>
  <c r="J14" i="5"/>
  <c r="J55" i="5"/>
  <c r="J26" i="5"/>
  <c r="J45" i="5"/>
  <c r="J29" i="5"/>
  <c r="J28" i="5"/>
  <c r="J41" i="5"/>
  <c r="J38" i="5"/>
  <c r="J43" i="5"/>
  <c r="J42" i="5"/>
  <c r="J31" i="5"/>
  <c r="J24" i="5"/>
  <c r="J200" i="5"/>
  <c r="J216" i="5"/>
  <c r="J227" i="5"/>
  <c r="J220" i="5"/>
  <c r="J233" i="5"/>
  <c r="J206" i="5"/>
  <c r="J221" i="5"/>
  <c r="J215" i="5"/>
  <c r="J218" i="5"/>
  <c r="J229" i="5"/>
  <c r="J199" i="5"/>
  <c r="J204" i="5"/>
  <c r="J219" i="5"/>
  <c r="J228" i="5"/>
  <c r="J230" i="5"/>
  <c r="J232" i="5"/>
  <c r="J223" i="5"/>
  <c r="J211" i="5"/>
  <c r="J214" i="5"/>
  <c r="J213" i="5"/>
  <c r="J225" i="5"/>
  <c r="J222" i="5"/>
  <c r="J235" i="5"/>
  <c r="J224" i="5"/>
  <c r="J203" i="5"/>
  <c r="J205" i="5"/>
  <c r="J234" i="5"/>
  <c r="J209" i="5"/>
  <c r="J208" i="5"/>
  <c r="J217" i="5"/>
  <c r="J198" i="5"/>
  <c r="J212" i="5"/>
  <c r="J201" i="5"/>
  <c r="J207" i="5"/>
  <c r="J231" i="5"/>
  <c r="J210" i="5"/>
  <c r="J236" i="5"/>
  <c r="J202" i="5"/>
  <c r="J226" i="5"/>
  <c r="J237" i="5"/>
  <c r="J303" i="5"/>
  <c r="J358" i="5" s="1"/>
  <c r="J123" i="5"/>
  <c r="J63" i="5"/>
  <c r="J243" i="5"/>
  <c r="N215" i="5"/>
  <c r="N224" i="5"/>
  <c r="N204" i="5"/>
  <c r="N231" i="5"/>
  <c r="N221" i="5"/>
  <c r="N233" i="5"/>
  <c r="N209" i="5"/>
  <c r="N229" i="5"/>
  <c r="N220" i="5"/>
  <c r="N198" i="5"/>
  <c r="N219" i="5"/>
  <c r="N228" i="5"/>
  <c r="N216" i="5"/>
  <c r="N205" i="5"/>
  <c r="N236" i="5"/>
  <c r="N206" i="5"/>
  <c r="N217" i="5"/>
  <c r="N203" i="5"/>
  <c r="N200" i="5"/>
  <c r="N235" i="5"/>
  <c r="N199" i="5"/>
  <c r="N230" i="5"/>
  <c r="N225" i="5"/>
  <c r="N213" i="5"/>
  <c r="N201" i="5"/>
  <c r="N207" i="5"/>
  <c r="N208" i="5"/>
  <c r="N210" i="5"/>
  <c r="N234" i="5"/>
  <c r="N211" i="5"/>
  <c r="N212" i="5"/>
  <c r="N214" i="5"/>
  <c r="N226" i="5"/>
  <c r="N232" i="5"/>
  <c r="N222" i="5"/>
  <c r="N223" i="5"/>
  <c r="N227" i="5"/>
  <c r="N237" i="5"/>
  <c r="N218" i="5"/>
  <c r="N202" i="5"/>
  <c r="M243" i="5"/>
  <c r="M303" i="5"/>
  <c r="M63" i="5"/>
  <c r="M123" i="5"/>
  <c r="K303" i="5"/>
  <c r="K123" i="5"/>
  <c r="K63" i="5"/>
  <c r="K243" i="5"/>
  <c r="N243" i="5"/>
  <c r="N303" i="5"/>
  <c r="N123" i="5"/>
  <c r="N63" i="5"/>
  <c r="N8" i="5"/>
  <c r="N42" i="5"/>
  <c r="N13" i="5"/>
  <c r="N50" i="5"/>
  <c r="N43" i="5"/>
  <c r="N53" i="5"/>
  <c r="N19" i="5"/>
  <c r="N36" i="5"/>
  <c r="N39" i="5"/>
  <c r="N12" i="5"/>
  <c r="N23" i="5"/>
  <c r="N38" i="5"/>
  <c r="N52" i="5"/>
  <c r="N54" i="5"/>
  <c r="N17" i="5"/>
  <c r="N51" i="5"/>
  <c r="N55" i="5"/>
  <c r="N56" i="5"/>
  <c r="N48" i="5"/>
  <c r="N29" i="5"/>
  <c r="N18" i="5"/>
  <c r="N49" i="5"/>
  <c r="N44" i="5"/>
  <c r="N22" i="5"/>
  <c r="N20" i="5"/>
  <c r="N14" i="5"/>
  <c r="N33" i="5"/>
  <c r="N46" i="5"/>
  <c r="N28" i="5"/>
  <c r="N27" i="5"/>
  <c r="N57" i="5"/>
  <c r="N58" i="5"/>
  <c r="N32" i="5"/>
  <c r="N24" i="5"/>
  <c r="N34" i="5"/>
  <c r="N26" i="5"/>
  <c r="N31" i="5"/>
  <c r="N35" i="5"/>
  <c r="N30" i="5"/>
  <c r="N15" i="5"/>
  <c r="N40" i="5"/>
  <c r="N47" i="5"/>
  <c r="N41" i="5"/>
  <c r="N25" i="5"/>
  <c r="N37" i="5"/>
  <c r="N11" i="5"/>
  <c r="N16" i="5"/>
  <c r="N21" i="5"/>
  <c r="N45" i="5"/>
  <c r="K217" i="5"/>
  <c r="K204" i="5"/>
  <c r="K235" i="5"/>
  <c r="K219" i="5"/>
  <c r="K222" i="5"/>
  <c r="K230" i="5"/>
  <c r="K203" i="5"/>
  <c r="K237" i="5"/>
  <c r="K199" i="5"/>
  <c r="K225" i="5"/>
  <c r="K209" i="5"/>
  <c r="K201" i="5"/>
  <c r="K215" i="5"/>
  <c r="K210" i="5"/>
  <c r="K236" i="5"/>
  <c r="K229" i="5"/>
  <c r="K218" i="5"/>
  <c r="K233" i="5"/>
  <c r="K213" i="5"/>
  <c r="K208" i="5"/>
  <c r="K207" i="5"/>
  <c r="K214" i="5"/>
  <c r="K198" i="5"/>
  <c r="K224" i="5"/>
  <c r="K202" i="5"/>
  <c r="K232" i="5"/>
  <c r="K227" i="5"/>
  <c r="K221" i="5"/>
  <c r="K228" i="5"/>
  <c r="K200" i="5"/>
  <c r="K226" i="5"/>
  <c r="K211" i="5"/>
  <c r="K223" i="5"/>
  <c r="K206" i="5"/>
  <c r="K212" i="5"/>
  <c r="K216" i="5"/>
  <c r="K205" i="5"/>
  <c r="K231" i="5"/>
  <c r="K220" i="5"/>
  <c r="K234" i="5"/>
  <c r="G383" i="5"/>
  <c r="G382" i="5"/>
  <c r="G398" i="5"/>
  <c r="J10" i="5"/>
  <c r="N308" i="5"/>
  <c r="M358" i="5"/>
  <c r="L9" i="5"/>
  <c r="L10" i="5"/>
  <c r="G239" i="5"/>
  <c r="I14" i="5" l="1"/>
  <c r="I13" i="5"/>
  <c r="I53" i="5"/>
  <c r="I204" i="5"/>
  <c r="I24" i="5"/>
  <c r="I29" i="5"/>
  <c r="I36" i="5"/>
  <c r="I22" i="5"/>
  <c r="I33" i="5"/>
  <c r="I49" i="5"/>
  <c r="I44" i="5"/>
  <c r="I17" i="5"/>
  <c r="I11" i="5"/>
  <c r="I35" i="5"/>
  <c r="I12" i="5"/>
  <c r="J309" i="5"/>
  <c r="I236" i="5"/>
  <c r="I225" i="5"/>
  <c r="I200" i="5"/>
  <c r="I223" i="5"/>
  <c r="I218" i="5"/>
  <c r="I203" i="5"/>
  <c r="I233" i="5"/>
  <c r="N284" i="5"/>
  <c r="N260" i="5"/>
  <c r="N296" i="5"/>
  <c r="N294" i="5"/>
  <c r="N267" i="5"/>
  <c r="N266" i="5"/>
  <c r="N274" i="5"/>
  <c r="N281" i="5"/>
  <c r="N295" i="5"/>
  <c r="N255" i="5"/>
  <c r="N257" i="5"/>
  <c r="N292" i="5"/>
  <c r="N268" i="5"/>
  <c r="N265" i="5"/>
  <c r="N278" i="5"/>
  <c r="N259" i="5"/>
  <c r="N287" i="5"/>
  <c r="N258" i="5"/>
  <c r="N285" i="5"/>
  <c r="N283" i="5"/>
  <c r="N280" i="5"/>
  <c r="N288" i="5"/>
  <c r="N297" i="5"/>
  <c r="N269" i="5"/>
  <c r="N279" i="5"/>
  <c r="N271" i="5"/>
  <c r="N256" i="5"/>
  <c r="N289" i="5"/>
  <c r="N282" i="5"/>
  <c r="N273" i="5"/>
  <c r="N263" i="5"/>
  <c r="N264" i="5"/>
  <c r="N262" i="5"/>
  <c r="N286" i="5"/>
  <c r="N276" i="5"/>
  <c r="N290" i="5"/>
  <c r="N293" i="5"/>
  <c r="N291" i="5"/>
  <c r="N272" i="5"/>
  <c r="N275" i="5"/>
  <c r="N270" i="5"/>
  <c r="N277" i="5"/>
  <c r="N261" i="5"/>
  <c r="M267" i="5"/>
  <c r="M272" i="5"/>
  <c r="M273" i="5"/>
  <c r="M256" i="5"/>
  <c r="M271" i="5"/>
  <c r="M261" i="5"/>
  <c r="M292" i="5"/>
  <c r="M274" i="5"/>
  <c r="M296" i="5"/>
  <c r="M258" i="5"/>
  <c r="M279" i="5"/>
  <c r="M257" i="5"/>
  <c r="M275" i="5"/>
  <c r="M281" i="5"/>
  <c r="M260" i="5"/>
  <c r="M276" i="5"/>
  <c r="M269" i="5"/>
  <c r="M294" i="5"/>
  <c r="M287" i="5"/>
  <c r="M280" i="5"/>
  <c r="M289" i="5"/>
  <c r="M291" i="5"/>
  <c r="M284" i="5"/>
  <c r="M263" i="5"/>
  <c r="M277" i="5"/>
  <c r="M270" i="5"/>
  <c r="M278" i="5"/>
  <c r="M265" i="5"/>
  <c r="M268" i="5"/>
  <c r="M285" i="5"/>
  <c r="M286" i="5"/>
  <c r="M295" i="5"/>
  <c r="M259" i="5"/>
  <c r="M293" i="5"/>
  <c r="M283" i="5"/>
  <c r="M288" i="5"/>
  <c r="M262" i="5"/>
  <c r="M255" i="5"/>
  <c r="M264" i="5"/>
  <c r="M297" i="5"/>
  <c r="M266" i="5"/>
  <c r="M282" i="5"/>
  <c r="M290" i="5"/>
  <c r="I208" i="5"/>
  <c r="I219" i="5"/>
  <c r="K261" i="5"/>
  <c r="K265" i="5"/>
  <c r="K292" i="5"/>
  <c r="K270" i="5"/>
  <c r="K286" i="5"/>
  <c r="K255" i="5"/>
  <c r="K280" i="5"/>
  <c r="K295" i="5"/>
  <c r="K276" i="5"/>
  <c r="K278" i="5"/>
  <c r="K294" i="5"/>
  <c r="K269" i="5"/>
  <c r="K273" i="5"/>
  <c r="K284" i="5"/>
  <c r="K297" i="5"/>
  <c r="K283" i="5"/>
  <c r="K263" i="5"/>
  <c r="K287" i="5"/>
  <c r="K288" i="5"/>
  <c r="K260" i="5"/>
  <c r="K291" i="5"/>
  <c r="K264" i="5"/>
  <c r="K277" i="5"/>
  <c r="K268" i="5"/>
  <c r="K267" i="5"/>
  <c r="K271" i="5"/>
  <c r="K262" i="5"/>
  <c r="K279" i="5"/>
  <c r="K257" i="5"/>
  <c r="K290" i="5"/>
  <c r="K282" i="5"/>
  <c r="K296" i="5"/>
  <c r="K289" i="5"/>
  <c r="K293" i="5"/>
  <c r="K272" i="5"/>
  <c r="K275" i="5"/>
  <c r="K274" i="5"/>
  <c r="K258" i="5"/>
  <c r="K266" i="5"/>
  <c r="K256" i="5"/>
  <c r="K259" i="5"/>
  <c r="K281" i="5"/>
  <c r="K285" i="5"/>
  <c r="J284" i="5"/>
  <c r="J259" i="5"/>
  <c r="J290" i="5"/>
  <c r="J261" i="5"/>
  <c r="J295" i="5"/>
  <c r="J269" i="5"/>
  <c r="J262" i="5"/>
  <c r="J267" i="5"/>
  <c r="J282" i="5"/>
  <c r="J287" i="5"/>
  <c r="J270" i="5"/>
  <c r="J288" i="5"/>
  <c r="J255" i="5"/>
  <c r="J274" i="5"/>
  <c r="J280" i="5"/>
  <c r="J279" i="5"/>
  <c r="J272" i="5"/>
  <c r="J297" i="5"/>
  <c r="J291" i="5"/>
  <c r="J266" i="5"/>
  <c r="J271" i="5"/>
  <c r="J256" i="5"/>
  <c r="J276" i="5"/>
  <c r="J286" i="5"/>
  <c r="J294" i="5"/>
  <c r="J268" i="5"/>
  <c r="J277" i="5"/>
  <c r="J257" i="5"/>
  <c r="J260" i="5"/>
  <c r="J265" i="5"/>
  <c r="J278" i="5"/>
  <c r="J296" i="5"/>
  <c r="J292" i="5"/>
  <c r="J258" i="5"/>
  <c r="J264" i="5"/>
  <c r="J263" i="5"/>
  <c r="J283" i="5"/>
  <c r="J285" i="5"/>
  <c r="J289" i="5"/>
  <c r="J293" i="5"/>
  <c r="J281" i="5"/>
  <c r="J275" i="5"/>
  <c r="J273" i="5"/>
  <c r="I210" i="5"/>
  <c r="I209" i="5"/>
  <c r="I213" i="5"/>
  <c r="I220" i="5"/>
  <c r="I38" i="5"/>
  <c r="I47" i="5"/>
  <c r="I46" i="5"/>
  <c r="I21" i="5"/>
  <c r="L343" i="5"/>
  <c r="L317" i="5"/>
  <c r="L311" i="5"/>
  <c r="L323" i="5"/>
  <c r="L312" i="5"/>
  <c r="L347" i="5"/>
  <c r="L316" i="5"/>
  <c r="L326" i="5"/>
  <c r="L324" i="5"/>
  <c r="L357" i="5"/>
  <c r="L353" i="5"/>
  <c r="L338" i="5"/>
  <c r="L329" i="5"/>
  <c r="L348" i="5"/>
  <c r="L325" i="5"/>
  <c r="L314" i="5"/>
  <c r="L333" i="5"/>
  <c r="L345" i="5"/>
  <c r="L351" i="5"/>
  <c r="L319" i="5"/>
  <c r="L318" i="5"/>
  <c r="L342" i="5"/>
  <c r="L346" i="5"/>
  <c r="L334" i="5"/>
  <c r="L331" i="5"/>
  <c r="L327" i="5"/>
  <c r="L335" i="5"/>
  <c r="L356" i="5"/>
  <c r="L350" i="5"/>
  <c r="L349" i="5"/>
  <c r="L341" i="5"/>
  <c r="L310" i="5"/>
  <c r="L354" i="5"/>
  <c r="L313" i="5"/>
  <c r="L336" i="5"/>
  <c r="L332" i="5"/>
  <c r="L352" i="5"/>
  <c r="L337" i="5"/>
  <c r="L330" i="5"/>
  <c r="L355" i="5"/>
  <c r="L339" i="5"/>
  <c r="L328" i="5"/>
  <c r="L344" i="5"/>
  <c r="L322" i="5"/>
  <c r="L340" i="5"/>
  <c r="L320" i="5"/>
  <c r="L315" i="5"/>
  <c r="L321" i="5"/>
  <c r="N143" i="5"/>
  <c r="N136" i="5"/>
  <c r="N167" i="5"/>
  <c r="N163" i="5"/>
  <c r="N137" i="5"/>
  <c r="N174" i="5"/>
  <c r="N157" i="5"/>
  <c r="N178" i="5"/>
  <c r="N144" i="5"/>
  <c r="N162" i="5"/>
  <c r="N164" i="5"/>
  <c r="N140" i="5"/>
  <c r="N171" i="5"/>
  <c r="N148" i="5"/>
  <c r="N170" i="5"/>
  <c r="N142" i="5"/>
  <c r="N141" i="5"/>
  <c r="N168" i="5"/>
  <c r="N177" i="5"/>
  <c r="N176" i="5"/>
  <c r="N172" i="5"/>
  <c r="N147" i="5"/>
  <c r="N138" i="5"/>
  <c r="N166" i="5"/>
  <c r="N161" i="5"/>
  <c r="N175" i="5"/>
  <c r="N159" i="5"/>
  <c r="N146" i="5"/>
  <c r="N150" i="5"/>
  <c r="N145" i="5"/>
  <c r="N151" i="5"/>
  <c r="N152" i="5"/>
  <c r="N149" i="5"/>
  <c r="N165" i="5"/>
  <c r="N158" i="5"/>
  <c r="N139" i="5"/>
  <c r="N173" i="5"/>
  <c r="N160" i="5"/>
  <c r="N169" i="5"/>
  <c r="N156" i="5"/>
  <c r="N155" i="5"/>
  <c r="N154" i="5"/>
  <c r="N153" i="5"/>
  <c r="K100" i="5"/>
  <c r="K111" i="5"/>
  <c r="K72" i="5"/>
  <c r="K116" i="5"/>
  <c r="K115" i="5"/>
  <c r="K84" i="5"/>
  <c r="K102" i="5"/>
  <c r="K86" i="5"/>
  <c r="K71" i="5"/>
  <c r="K114" i="5"/>
  <c r="K81" i="5"/>
  <c r="K75" i="5"/>
  <c r="K77" i="5"/>
  <c r="K85" i="5"/>
  <c r="K90" i="5"/>
  <c r="K92" i="5"/>
  <c r="K117" i="5"/>
  <c r="K101" i="5"/>
  <c r="K108" i="5"/>
  <c r="K80" i="5"/>
  <c r="K94" i="5"/>
  <c r="K97" i="5"/>
  <c r="K98" i="5"/>
  <c r="K103" i="5"/>
  <c r="K113" i="5"/>
  <c r="K88" i="5"/>
  <c r="K95" i="5"/>
  <c r="K96" i="5"/>
  <c r="K106" i="5"/>
  <c r="K112" i="5"/>
  <c r="K93" i="5"/>
  <c r="K118" i="5"/>
  <c r="K76" i="5"/>
  <c r="K91" i="5"/>
  <c r="K82" i="5"/>
  <c r="K83" i="5"/>
  <c r="K104" i="5"/>
  <c r="K79" i="5"/>
  <c r="K89" i="5"/>
  <c r="K109" i="5"/>
  <c r="K107" i="5"/>
  <c r="K105" i="5"/>
  <c r="K78" i="5"/>
  <c r="K110" i="5"/>
  <c r="K73" i="5"/>
  <c r="K87" i="5"/>
  <c r="K99" i="5"/>
  <c r="K74" i="5"/>
  <c r="M77" i="5"/>
  <c r="M108" i="5"/>
  <c r="M115" i="5"/>
  <c r="M112" i="5"/>
  <c r="M82" i="5"/>
  <c r="M105" i="5"/>
  <c r="M92" i="5"/>
  <c r="M86" i="5"/>
  <c r="M89" i="5"/>
  <c r="M106" i="5"/>
  <c r="M78" i="5"/>
  <c r="M99" i="5"/>
  <c r="M83" i="5"/>
  <c r="M107" i="5"/>
  <c r="M104" i="5"/>
  <c r="M118" i="5"/>
  <c r="M74" i="5"/>
  <c r="M97" i="5"/>
  <c r="M76" i="5"/>
  <c r="M109" i="5"/>
  <c r="M81" i="5"/>
  <c r="M94" i="5"/>
  <c r="M101" i="5"/>
  <c r="M72" i="5"/>
  <c r="M117" i="5"/>
  <c r="M85" i="5"/>
  <c r="M98" i="5"/>
  <c r="M91" i="5"/>
  <c r="M88" i="5"/>
  <c r="M95" i="5"/>
  <c r="M96" i="5"/>
  <c r="M111" i="5"/>
  <c r="M87" i="5"/>
  <c r="M80" i="5"/>
  <c r="M84" i="5"/>
  <c r="M116" i="5"/>
  <c r="M73" i="5"/>
  <c r="M93" i="5"/>
  <c r="M90" i="5"/>
  <c r="M103" i="5"/>
  <c r="M110" i="5"/>
  <c r="M114" i="5"/>
  <c r="M71" i="5"/>
  <c r="M102" i="5"/>
  <c r="M100" i="5"/>
  <c r="M79" i="5"/>
  <c r="M113" i="5"/>
  <c r="M75" i="5"/>
  <c r="J108" i="5"/>
  <c r="J87" i="5"/>
  <c r="J105" i="5"/>
  <c r="J118" i="5"/>
  <c r="J93" i="5"/>
  <c r="J96" i="5"/>
  <c r="J104" i="5"/>
  <c r="J74" i="5"/>
  <c r="J90" i="5"/>
  <c r="J92" i="5"/>
  <c r="J98" i="5"/>
  <c r="J88" i="5"/>
  <c r="J77" i="5"/>
  <c r="J115" i="5"/>
  <c r="J85" i="5"/>
  <c r="J102" i="5"/>
  <c r="J107" i="5"/>
  <c r="J80" i="5"/>
  <c r="J72" i="5"/>
  <c r="J114" i="5"/>
  <c r="J75" i="5"/>
  <c r="J94" i="5"/>
  <c r="J109" i="5"/>
  <c r="J106" i="5"/>
  <c r="J73" i="5"/>
  <c r="J95" i="5"/>
  <c r="J86" i="5"/>
  <c r="J111" i="5"/>
  <c r="J71" i="5"/>
  <c r="J78" i="5"/>
  <c r="J100" i="5"/>
  <c r="J110" i="5"/>
  <c r="J113" i="5"/>
  <c r="J84" i="5"/>
  <c r="J82" i="5"/>
  <c r="J116" i="5"/>
  <c r="J81" i="5"/>
  <c r="J79" i="5"/>
  <c r="J91" i="5"/>
  <c r="J99" i="5"/>
  <c r="J76" i="5"/>
  <c r="J97" i="5"/>
  <c r="J117" i="5"/>
  <c r="J101" i="5"/>
  <c r="J83" i="5"/>
  <c r="J103" i="5"/>
  <c r="J112" i="5"/>
  <c r="J89" i="5"/>
  <c r="J68" i="5"/>
  <c r="I226" i="5"/>
  <c r="I231" i="5"/>
  <c r="I198" i="5"/>
  <c r="I234" i="5"/>
  <c r="I235" i="5"/>
  <c r="I214" i="5"/>
  <c r="I230" i="5"/>
  <c r="I199" i="5"/>
  <c r="I221" i="5"/>
  <c r="I227" i="5"/>
  <c r="I31" i="5"/>
  <c r="I41" i="5"/>
  <c r="I26" i="5"/>
  <c r="I56" i="5"/>
  <c r="I58" i="5"/>
  <c r="I40" i="5"/>
  <c r="I19" i="5"/>
  <c r="I48" i="5"/>
  <c r="I52" i="5"/>
  <c r="I27" i="5"/>
  <c r="I57" i="5"/>
  <c r="I51" i="5"/>
  <c r="L147" i="5"/>
  <c r="L167" i="5"/>
  <c r="L175" i="5"/>
  <c r="L173" i="5"/>
  <c r="L157" i="5"/>
  <c r="L161" i="5"/>
  <c r="L176" i="5"/>
  <c r="L178" i="5"/>
  <c r="L144" i="5"/>
  <c r="L145" i="5"/>
  <c r="L138" i="5"/>
  <c r="L137" i="5"/>
  <c r="L136" i="5"/>
  <c r="L158" i="5"/>
  <c r="L148" i="5"/>
  <c r="L174" i="5"/>
  <c r="L169" i="5"/>
  <c r="L150" i="5"/>
  <c r="L165" i="5"/>
  <c r="L151" i="5"/>
  <c r="L164" i="5"/>
  <c r="L146" i="5"/>
  <c r="L170" i="5"/>
  <c r="L177" i="5"/>
  <c r="L142" i="5"/>
  <c r="L172" i="5"/>
  <c r="L141" i="5"/>
  <c r="L171" i="5"/>
  <c r="L168" i="5"/>
  <c r="L139" i="5"/>
  <c r="L152" i="5"/>
  <c r="L163" i="5"/>
  <c r="L140" i="5"/>
  <c r="L160" i="5"/>
  <c r="L159" i="5"/>
  <c r="L143" i="5"/>
  <c r="L162" i="5"/>
  <c r="L149" i="5"/>
  <c r="L166" i="5"/>
  <c r="L154" i="5"/>
  <c r="L155" i="5"/>
  <c r="L156" i="5"/>
  <c r="L153" i="5"/>
  <c r="K356" i="5"/>
  <c r="K325" i="5"/>
  <c r="K335" i="5"/>
  <c r="K319" i="5"/>
  <c r="K338" i="5"/>
  <c r="K318" i="5"/>
  <c r="K342" i="5"/>
  <c r="K334" i="5"/>
  <c r="K340" i="5"/>
  <c r="K314" i="5"/>
  <c r="K317" i="5"/>
  <c r="K350" i="5"/>
  <c r="K333" i="5"/>
  <c r="K352" i="5"/>
  <c r="K345" i="5"/>
  <c r="K343" i="5"/>
  <c r="K344" i="5"/>
  <c r="K322" i="5"/>
  <c r="K323" i="5"/>
  <c r="K326" i="5"/>
  <c r="K315" i="5"/>
  <c r="K328" i="5"/>
  <c r="K357" i="5"/>
  <c r="K351" i="5"/>
  <c r="K348" i="5"/>
  <c r="K329" i="5"/>
  <c r="K336" i="5"/>
  <c r="K324" i="5"/>
  <c r="K327" i="5"/>
  <c r="K311" i="5"/>
  <c r="K337" i="5"/>
  <c r="K355" i="5"/>
  <c r="K354" i="5"/>
  <c r="K353" i="5"/>
  <c r="K341" i="5"/>
  <c r="K331" i="5"/>
  <c r="K312" i="5"/>
  <c r="K339" i="5"/>
  <c r="K346" i="5"/>
  <c r="K316" i="5"/>
  <c r="K332" i="5"/>
  <c r="K330" i="5"/>
  <c r="K310" i="5"/>
  <c r="K321" i="5"/>
  <c r="K349" i="5"/>
  <c r="K313" i="5"/>
  <c r="K347" i="5"/>
  <c r="K320" i="5"/>
  <c r="J335" i="5"/>
  <c r="J339" i="5"/>
  <c r="J348" i="5"/>
  <c r="J355" i="5"/>
  <c r="J346" i="5"/>
  <c r="J357" i="5"/>
  <c r="J351" i="5"/>
  <c r="J347" i="5"/>
  <c r="J320" i="5"/>
  <c r="J337" i="5"/>
  <c r="J334" i="5"/>
  <c r="J341" i="5"/>
  <c r="J311" i="5"/>
  <c r="J356" i="5"/>
  <c r="J331" i="5"/>
  <c r="J352" i="5"/>
  <c r="J345" i="5"/>
  <c r="J338" i="5"/>
  <c r="J336" i="5"/>
  <c r="J349" i="5"/>
  <c r="J325" i="5"/>
  <c r="J324" i="5"/>
  <c r="J321" i="5"/>
  <c r="J326" i="5"/>
  <c r="J315" i="5"/>
  <c r="J319" i="5"/>
  <c r="J329" i="5"/>
  <c r="J328" i="5"/>
  <c r="J344" i="5"/>
  <c r="J350" i="5"/>
  <c r="J323" i="5"/>
  <c r="J327" i="5"/>
  <c r="J313" i="5"/>
  <c r="J314" i="5"/>
  <c r="J332" i="5"/>
  <c r="J342" i="5"/>
  <c r="J312" i="5"/>
  <c r="J330" i="5"/>
  <c r="J310" i="5"/>
  <c r="J316" i="5"/>
  <c r="J322" i="5"/>
  <c r="J353" i="5"/>
  <c r="J343" i="5"/>
  <c r="J318" i="5"/>
  <c r="J333" i="5"/>
  <c r="J317" i="5"/>
  <c r="J354" i="5"/>
  <c r="J340" i="5"/>
  <c r="I201" i="5"/>
  <c r="I43" i="5"/>
  <c r="I39" i="5"/>
  <c r="L91" i="5"/>
  <c r="L73" i="5"/>
  <c r="L71" i="5"/>
  <c r="L106" i="5"/>
  <c r="L105" i="5"/>
  <c r="L117" i="5"/>
  <c r="L112" i="5"/>
  <c r="L85" i="5"/>
  <c r="L95" i="5"/>
  <c r="L111" i="5"/>
  <c r="L110" i="5"/>
  <c r="L80" i="5"/>
  <c r="L102" i="5"/>
  <c r="L99" i="5"/>
  <c r="L100" i="5"/>
  <c r="L92" i="5"/>
  <c r="L109" i="5"/>
  <c r="L118" i="5"/>
  <c r="L104" i="5"/>
  <c r="L101" i="5"/>
  <c r="L114" i="5"/>
  <c r="L83" i="5"/>
  <c r="L72" i="5"/>
  <c r="L88" i="5"/>
  <c r="L75" i="5"/>
  <c r="L97" i="5"/>
  <c r="L96" i="5"/>
  <c r="L79" i="5"/>
  <c r="L74" i="5"/>
  <c r="L98" i="5"/>
  <c r="L93" i="5"/>
  <c r="L116" i="5"/>
  <c r="L82" i="5"/>
  <c r="L78" i="5"/>
  <c r="L81" i="5"/>
  <c r="L76" i="5"/>
  <c r="L77" i="5"/>
  <c r="L103" i="5"/>
  <c r="L87" i="5"/>
  <c r="L89" i="5"/>
  <c r="L115" i="5"/>
  <c r="L107" i="5"/>
  <c r="L86" i="5"/>
  <c r="L84" i="5"/>
  <c r="L90" i="5"/>
  <c r="L108" i="5"/>
  <c r="L94" i="5"/>
  <c r="L113" i="5"/>
  <c r="J308" i="5"/>
  <c r="N101" i="5"/>
  <c r="N116" i="5"/>
  <c r="N85" i="5"/>
  <c r="N106" i="5"/>
  <c r="N80" i="5"/>
  <c r="N94" i="5"/>
  <c r="N71" i="5"/>
  <c r="N87" i="5"/>
  <c r="N105" i="5"/>
  <c r="N117" i="5"/>
  <c r="N100" i="5"/>
  <c r="N90" i="5"/>
  <c r="N112" i="5"/>
  <c r="N111" i="5"/>
  <c r="N98" i="5"/>
  <c r="N73" i="5"/>
  <c r="N77" i="5"/>
  <c r="N74" i="5"/>
  <c r="N95" i="5"/>
  <c r="N113" i="5"/>
  <c r="N114" i="5"/>
  <c r="N83" i="5"/>
  <c r="N82" i="5"/>
  <c r="N99" i="5"/>
  <c r="N93" i="5"/>
  <c r="N103" i="5"/>
  <c r="N78" i="5"/>
  <c r="N96" i="5"/>
  <c r="N92" i="5"/>
  <c r="N110" i="5"/>
  <c r="N118" i="5"/>
  <c r="N109" i="5"/>
  <c r="N84" i="5"/>
  <c r="N81" i="5"/>
  <c r="N107" i="5"/>
  <c r="N75" i="5"/>
  <c r="N104" i="5"/>
  <c r="N86" i="5"/>
  <c r="N72" i="5"/>
  <c r="N79" i="5"/>
  <c r="N108" i="5"/>
  <c r="N89" i="5"/>
  <c r="N76" i="5"/>
  <c r="N115" i="5"/>
  <c r="N97" i="5"/>
  <c r="N102" i="5"/>
  <c r="N88" i="5"/>
  <c r="N91" i="5"/>
  <c r="M140" i="5"/>
  <c r="M170" i="5"/>
  <c r="M147" i="5"/>
  <c r="M164" i="5"/>
  <c r="M159" i="5"/>
  <c r="M172" i="5"/>
  <c r="M165" i="5"/>
  <c r="M177" i="5"/>
  <c r="M174" i="5"/>
  <c r="M173" i="5"/>
  <c r="M150" i="5"/>
  <c r="M178" i="5"/>
  <c r="M148" i="5"/>
  <c r="M138" i="5"/>
  <c r="M163" i="5"/>
  <c r="M175" i="5"/>
  <c r="M176" i="5"/>
  <c r="M161" i="5"/>
  <c r="M169" i="5"/>
  <c r="M157" i="5"/>
  <c r="M142" i="5"/>
  <c r="M139" i="5"/>
  <c r="M141" i="5"/>
  <c r="M149" i="5"/>
  <c r="M136" i="5"/>
  <c r="M146" i="5"/>
  <c r="M144" i="5"/>
  <c r="M145" i="5"/>
  <c r="M137" i="5"/>
  <c r="M160" i="5"/>
  <c r="M166" i="5"/>
  <c r="M167" i="5"/>
  <c r="M171" i="5"/>
  <c r="M168" i="5"/>
  <c r="M143" i="5"/>
  <c r="M151" i="5"/>
  <c r="M152" i="5"/>
  <c r="M162" i="5"/>
  <c r="M158" i="5"/>
  <c r="M155" i="5"/>
  <c r="M154" i="5"/>
  <c r="M156" i="5"/>
  <c r="M153" i="5"/>
  <c r="I237" i="5"/>
  <c r="I212" i="5"/>
  <c r="I224" i="5"/>
  <c r="I232" i="5"/>
  <c r="I215" i="5"/>
  <c r="I45" i="5"/>
  <c r="I25" i="5"/>
  <c r="I20" i="5"/>
  <c r="I37" i="5"/>
  <c r="I8" i="5"/>
  <c r="K358" i="5"/>
  <c r="N351" i="5"/>
  <c r="N323" i="5"/>
  <c r="N331" i="5"/>
  <c r="N352" i="5"/>
  <c r="N349" i="5"/>
  <c r="N314" i="5"/>
  <c r="N353" i="5"/>
  <c r="N342" i="5"/>
  <c r="N332" i="5"/>
  <c r="N320" i="5"/>
  <c r="N310" i="5"/>
  <c r="N322" i="5"/>
  <c r="N327" i="5"/>
  <c r="N356" i="5"/>
  <c r="N312" i="5"/>
  <c r="N335" i="5"/>
  <c r="N355" i="5"/>
  <c r="N333" i="5"/>
  <c r="N338" i="5"/>
  <c r="N337" i="5"/>
  <c r="N334" i="5"/>
  <c r="N345" i="5"/>
  <c r="N357" i="5"/>
  <c r="N329" i="5"/>
  <c r="N339" i="5"/>
  <c r="N316" i="5"/>
  <c r="N344" i="5"/>
  <c r="N340" i="5"/>
  <c r="N326" i="5"/>
  <c r="N341" i="5"/>
  <c r="N347" i="5"/>
  <c r="N319" i="5"/>
  <c r="N328" i="5"/>
  <c r="N324" i="5"/>
  <c r="N318" i="5"/>
  <c r="N325" i="5"/>
  <c r="N311" i="5"/>
  <c r="N317" i="5"/>
  <c r="N330" i="5"/>
  <c r="N315" i="5"/>
  <c r="N354" i="5"/>
  <c r="N336" i="5"/>
  <c r="N343" i="5"/>
  <c r="N313" i="5"/>
  <c r="N321" i="5"/>
  <c r="N350" i="5"/>
  <c r="N348" i="5"/>
  <c r="N346" i="5"/>
  <c r="K164" i="5"/>
  <c r="K140" i="5"/>
  <c r="K161" i="5"/>
  <c r="K150" i="5"/>
  <c r="K170" i="5"/>
  <c r="K152" i="5"/>
  <c r="K146" i="5"/>
  <c r="K159" i="5"/>
  <c r="K165" i="5"/>
  <c r="K143" i="5"/>
  <c r="K172" i="5"/>
  <c r="K151" i="5"/>
  <c r="K174" i="5"/>
  <c r="K171" i="5"/>
  <c r="K138" i="5"/>
  <c r="K157" i="5"/>
  <c r="K141" i="5"/>
  <c r="K160" i="5"/>
  <c r="K145" i="5"/>
  <c r="K144" i="5"/>
  <c r="K175" i="5"/>
  <c r="K158" i="5"/>
  <c r="K167" i="5"/>
  <c r="K149" i="5"/>
  <c r="K173" i="5"/>
  <c r="K136" i="5"/>
  <c r="K142" i="5"/>
  <c r="K163" i="5"/>
  <c r="K147" i="5"/>
  <c r="K166" i="5"/>
  <c r="K139" i="5"/>
  <c r="K176" i="5"/>
  <c r="K178" i="5"/>
  <c r="K162" i="5"/>
  <c r="K148" i="5"/>
  <c r="K168" i="5"/>
  <c r="K177" i="5"/>
  <c r="K169" i="5"/>
  <c r="K137" i="5"/>
  <c r="K155" i="5"/>
  <c r="K154" i="5"/>
  <c r="K156" i="5"/>
  <c r="K153" i="5"/>
  <c r="M344" i="5"/>
  <c r="M351" i="5"/>
  <c r="M352" i="5"/>
  <c r="M314" i="5"/>
  <c r="M354" i="5"/>
  <c r="M318" i="5"/>
  <c r="M317" i="5"/>
  <c r="M345" i="5"/>
  <c r="M335" i="5"/>
  <c r="M327" i="5"/>
  <c r="M328" i="5"/>
  <c r="M346" i="5"/>
  <c r="M312" i="5"/>
  <c r="M320" i="5"/>
  <c r="M356" i="5"/>
  <c r="M355" i="5"/>
  <c r="M315" i="5"/>
  <c r="M329" i="5"/>
  <c r="M336" i="5"/>
  <c r="M349" i="5"/>
  <c r="M353" i="5"/>
  <c r="M313" i="5"/>
  <c r="M357" i="5"/>
  <c r="M338" i="5"/>
  <c r="M316" i="5"/>
  <c r="M343" i="5"/>
  <c r="M323" i="5"/>
  <c r="M331" i="5"/>
  <c r="M326" i="5"/>
  <c r="M342" i="5"/>
  <c r="M319" i="5"/>
  <c r="M348" i="5"/>
  <c r="M340" i="5"/>
  <c r="M350" i="5"/>
  <c r="M332" i="5"/>
  <c r="M341" i="5"/>
  <c r="M339" i="5"/>
  <c r="M330" i="5"/>
  <c r="M333" i="5"/>
  <c r="M347" i="5"/>
  <c r="M337" i="5"/>
  <c r="M324" i="5"/>
  <c r="M310" i="5"/>
  <c r="M325" i="5"/>
  <c r="M311" i="5"/>
  <c r="M321" i="5"/>
  <c r="M334" i="5"/>
  <c r="M322" i="5"/>
  <c r="J167" i="5"/>
  <c r="J143" i="5"/>
  <c r="J166" i="5"/>
  <c r="J165" i="5"/>
  <c r="J144" i="5"/>
  <c r="J163" i="5"/>
  <c r="J141" i="5"/>
  <c r="J145" i="5"/>
  <c r="J162" i="5"/>
  <c r="J147" i="5"/>
  <c r="J175" i="5"/>
  <c r="J151" i="5"/>
  <c r="J152" i="5"/>
  <c r="J149" i="5"/>
  <c r="J160" i="5"/>
  <c r="J169" i="5"/>
  <c r="J150" i="5"/>
  <c r="J174" i="5"/>
  <c r="J171" i="5"/>
  <c r="J139" i="5"/>
  <c r="J178" i="5"/>
  <c r="J161" i="5"/>
  <c r="J137" i="5"/>
  <c r="J158" i="5"/>
  <c r="J159" i="5"/>
  <c r="J142" i="5"/>
  <c r="J176" i="5"/>
  <c r="J157" i="5"/>
  <c r="J172" i="5"/>
  <c r="J164" i="5"/>
  <c r="J168" i="5"/>
  <c r="J136" i="5"/>
  <c r="J173" i="5"/>
  <c r="J140" i="5"/>
  <c r="J177" i="5"/>
  <c r="J138" i="5"/>
  <c r="J146" i="5"/>
  <c r="J170" i="5"/>
  <c r="J148" i="5"/>
  <c r="J156" i="5"/>
  <c r="J155" i="5"/>
  <c r="J154" i="5"/>
  <c r="J153" i="5"/>
  <c r="I202" i="5"/>
  <c r="I207" i="5"/>
  <c r="I217" i="5"/>
  <c r="I205" i="5"/>
  <c r="I222" i="5"/>
  <c r="I211" i="5"/>
  <c r="I228" i="5"/>
  <c r="I229" i="5"/>
  <c r="I206" i="5"/>
  <c r="I216" i="5"/>
  <c r="I42" i="5"/>
  <c r="I28" i="5"/>
  <c r="I55" i="5"/>
  <c r="I18" i="5"/>
  <c r="I32" i="5"/>
  <c r="I50" i="5"/>
  <c r="I30" i="5"/>
  <c r="I15" i="5"/>
  <c r="I34" i="5"/>
  <c r="I16" i="5"/>
  <c r="I23" i="5"/>
  <c r="I54" i="5"/>
  <c r="L273" i="5"/>
  <c r="L293" i="5"/>
  <c r="L277" i="5"/>
  <c r="L292" i="5"/>
  <c r="L271" i="5"/>
  <c r="L272" i="5"/>
  <c r="L264" i="5"/>
  <c r="L262" i="5"/>
  <c r="L286" i="5"/>
  <c r="L258" i="5"/>
  <c r="L280" i="5"/>
  <c r="L288" i="5"/>
  <c r="L297" i="5"/>
  <c r="L257" i="5"/>
  <c r="L281" i="5"/>
  <c r="L260" i="5"/>
  <c r="L295" i="5"/>
  <c r="L259" i="5"/>
  <c r="L283" i="5"/>
  <c r="L268" i="5"/>
  <c r="L294" i="5"/>
  <c r="L291" i="5"/>
  <c r="L255" i="5"/>
  <c r="L282" i="5"/>
  <c r="L278" i="5"/>
  <c r="L296" i="5"/>
  <c r="L263" i="5"/>
  <c r="L256" i="5"/>
  <c r="L284" i="5"/>
  <c r="L266" i="5"/>
  <c r="L287" i="5"/>
  <c r="L274" i="5"/>
  <c r="L261" i="5"/>
  <c r="L289" i="5"/>
  <c r="L285" i="5"/>
  <c r="L279" i="5"/>
  <c r="L265" i="5"/>
  <c r="L270" i="5"/>
  <c r="L269" i="5"/>
  <c r="L275" i="5"/>
  <c r="L267" i="5"/>
  <c r="L290" i="5"/>
  <c r="L276" i="5"/>
  <c r="G369" i="5"/>
  <c r="M308" i="5"/>
  <c r="J9" i="5"/>
  <c r="K309" i="5"/>
  <c r="L309" i="5"/>
  <c r="L358" i="5"/>
  <c r="L308" i="5"/>
  <c r="K308" i="5"/>
  <c r="M309" i="5"/>
  <c r="N9" i="5"/>
  <c r="N309" i="5"/>
  <c r="K10" i="5"/>
  <c r="K9" i="5"/>
  <c r="N10" i="5"/>
  <c r="O303" i="5"/>
  <c r="N358" i="5"/>
  <c r="O3" i="5"/>
  <c r="M196" i="5"/>
  <c r="M197" i="5"/>
  <c r="J197" i="5"/>
  <c r="J196" i="5"/>
  <c r="N197" i="5"/>
  <c r="N196" i="5"/>
  <c r="K197" i="5"/>
  <c r="K196" i="5"/>
  <c r="L196" i="5"/>
  <c r="L197" i="5"/>
  <c r="L193" i="5"/>
  <c r="L194" i="5"/>
  <c r="M193" i="5"/>
  <c r="M194" i="5"/>
  <c r="N193" i="5"/>
  <c r="N194" i="5"/>
  <c r="J194" i="5"/>
  <c r="J193" i="5"/>
  <c r="K194" i="5"/>
  <c r="K193" i="5"/>
  <c r="J251" i="5"/>
  <c r="J254" i="5"/>
  <c r="J249" i="5"/>
  <c r="J252" i="5"/>
  <c r="J253" i="5"/>
  <c r="J298" i="5"/>
  <c r="J250" i="5"/>
  <c r="N249" i="5"/>
  <c r="N252" i="5"/>
  <c r="N253" i="5"/>
  <c r="N298" i="5"/>
  <c r="N250" i="5"/>
  <c r="N251" i="5"/>
  <c r="N254" i="5"/>
  <c r="K251" i="5"/>
  <c r="K254" i="5"/>
  <c r="K249" i="5"/>
  <c r="K252" i="5"/>
  <c r="K253" i="5"/>
  <c r="K298" i="5"/>
  <c r="K250" i="5"/>
  <c r="L250" i="5"/>
  <c r="L251" i="5"/>
  <c r="L254" i="5"/>
  <c r="L249" i="5"/>
  <c r="L252" i="5"/>
  <c r="L253" i="5"/>
  <c r="L298" i="5"/>
  <c r="M253" i="5"/>
  <c r="M298" i="5"/>
  <c r="M250" i="5"/>
  <c r="M251" i="5"/>
  <c r="M254" i="5"/>
  <c r="M249" i="5"/>
  <c r="M252" i="5"/>
  <c r="O123" i="5"/>
  <c r="J132" i="5"/>
  <c r="J129" i="5"/>
  <c r="J134" i="5"/>
  <c r="J131" i="5"/>
  <c r="J128" i="5"/>
  <c r="J135" i="5"/>
  <c r="J130" i="5"/>
  <c r="J133" i="5"/>
  <c r="M248" i="5"/>
  <c r="L195" i="5"/>
  <c r="L192" i="5"/>
  <c r="L188" i="5"/>
  <c r="L191" i="5"/>
  <c r="L190" i="5"/>
  <c r="L238" i="5"/>
  <c r="L189" i="5"/>
  <c r="N129" i="5"/>
  <c r="N132" i="5"/>
  <c r="N134" i="5"/>
  <c r="N128" i="5"/>
  <c r="N131" i="5"/>
  <c r="N133" i="5"/>
  <c r="N130" i="5"/>
  <c r="N135" i="5"/>
  <c r="O63" i="5"/>
  <c r="J69" i="5"/>
  <c r="J70" i="5"/>
  <c r="K128" i="5"/>
  <c r="K131" i="5"/>
  <c r="K133" i="5"/>
  <c r="K130" i="5"/>
  <c r="K132" i="5"/>
  <c r="K134" i="5"/>
  <c r="K135" i="5"/>
  <c r="K129" i="5"/>
  <c r="M195" i="5"/>
  <c r="M192" i="5"/>
  <c r="M238" i="5"/>
  <c r="M188" i="5"/>
  <c r="M191" i="5"/>
  <c r="M189" i="5"/>
  <c r="M190" i="5"/>
  <c r="L131" i="5"/>
  <c r="L135" i="5"/>
  <c r="L134" i="5"/>
  <c r="L132" i="5"/>
  <c r="L130" i="5"/>
  <c r="L133" i="5"/>
  <c r="L129" i="5"/>
  <c r="L128" i="5"/>
  <c r="K195" i="5"/>
  <c r="K192" i="5"/>
  <c r="K190" i="5"/>
  <c r="K189" i="5"/>
  <c r="K191" i="5"/>
  <c r="K238" i="5"/>
  <c r="K188" i="5"/>
  <c r="J248" i="5"/>
  <c r="O243" i="5"/>
  <c r="M131" i="5"/>
  <c r="M128" i="5"/>
  <c r="M132" i="5"/>
  <c r="M133" i="5"/>
  <c r="M135" i="5"/>
  <c r="M134" i="5"/>
  <c r="M130" i="5"/>
  <c r="M129" i="5"/>
  <c r="N248" i="5"/>
  <c r="J195" i="5"/>
  <c r="O183" i="5"/>
  <c r="J192" i="5"/>
  <c r="J188" i="5"/>
  <c r="J238" i="5"/>
  <c r="J191" i="5"/>
  <c r="J189" i="5"/>
  <c r="J190" i="5"/>
  <c r="K248" i="5"/>
  <c r="M70" i="5"/>
  <c r="L248" i="5"/>
  <c r="N195" i="5"/>
  <c r="N192" i="5"/>
  <c r="N191" i="5"/>
  <c r="N188" i="5"/>
  <c r="N190" i="5"/>
  <c r="N238" i="5"/>
  <c r="N189" i="5"/>
  <c r="K69" i="5"/>
  <c r="N68" i="5"/>
  <c r="L70" i="5"/>
  <c r="K70" i="5"/>
  <c r="N70" i="5"/>
  <c r="N69" i="5"/>
  <c r="L69" i="5"/>
  <c r="K68" i="5"/>
  <c r="L68" i="5"/>
  <c r="M69" i="5"/>
  <c r="M68" i="5"/>
  <c r="I141" i="5" l="1"/>
  <c r="I166" i="5"/>
  <c r="I326" i="5"/>
  <c r="J359" i="5"/>
  <c r="J370" i="5" s="1"/>
  <c r="I156" i="5"/>
  <c r="I138" i="5"/>
  <c r="I136" i="5"/>
  <c r="I157" i="5"/>
  <c r="I158" i="5"/>
  <c r="I139" i="5"/>
  <c r="I169" i="5"/>
  <c r="I151" i="5"/>
  <c r="I145" i="5"/>
  <c r="I165" i="5"/>
  <c r="I333" i="5"/>
  <c r="I313" i="5"/>
  <c r="I315" i="5"/>
  <c r="I325" i="5"/>
  <c r="I345" i="5"/>
  <c r="I311" i="5"/>
  <c r="I320" i="5"/>
  <c r="I335" i="5"/>
  <c r="I271" i="5"/>
  <c r="I292" i="5"/>
  <c r="I260" i="5"/>
  <c r="I294" i="5"/>
  <c r="I272" i="5"/>
  <c r="I282" i="5"/>
  <c r="I295" i="5"/>
  <c r="I284" i="5"/>
  <c r="I286" i="5"/>
  <c r="I288" i="5"/>
  <c r="I261" i="5"/>
  <c r="I91" i="5"/>
  <c r="I82" i="5"/>
  <c r="I100" i="5"/>
  <c r="I86" i="5"/>
  <c r="I109" i="5"/>
  <c r="I85" i="5"/>
  <c r="I94" i="5"/>
  <c r="I72" i="5"/>
  <c r="I346" i="5"/>
  <c r="I112" i="5"/>
  <c r="I104" i="5"/>
  <c r="I281" i="5"/>
  <c r="I148" i="5"/>
  <c r="I168" i="5"/>
  <c r="I137" i="5"/>
  <c r="I160" i="5"/>
  <c r="I318" i="5"/>
  <c r="I342" i="5"/>
  <c r="I328" i="5"/>
  <c r="I349" i="5"/>
  <c r="I341" i="5"/>
  <c r="I355" i="5"/>
  <c r="I103" i="5"/>
  <c r="I79" i="5"/>
  <c r="I78" i="5"/>
  <c r="I80" i="5"/>
  <c r="I92" i="5"/>
  <c r="I96" i="5"/>
  <c r="I263" i="5"/>
  <c r="I257" i="5"/>
  <c r="I266" i="5"/>
  <c r="I154" i="5"/>
  <c r="I170" i="5"/>
  <c r="I140" i="5"/>
  <c r="I164" i="5"/>
  <c r="I142" i="5"/>
  <c r="I161" i="5"/>
  <c r="I174" i="5"/>
  <c r="I149" i="5"/>
  <c r="I147" i="5"/>
  <c r="I163" i="5"/>
  <c r="I143" i="5"/>
  <c r="I354" i="5"/>
  <c r="I343" i="5"/>
  <c r="I310" i="5"/>
  <c r="I332" i="5"/>
  <c r="I323" i="5"/>
  <c r="I329" i="5"/>
  <c r="I321" i="5"/>
  <c r="I336" i="5"/>
  <c r="I331" i="5"/>
  <c r="I334" i="5"/>
  <c r="I351" i="5"/>
  <c r="I348" i="5"/>
  <c r="I83" i="5"/>
  <c r="I76" i="5"/>
  <c r="I81" i="5"/>
  <c r="I113" i="5"/>
  <c r="I71" i="5"/>
  <c r="I73" i="5"/>
  <c r="I75" i="5"/>
  <c r="I107" i="5"/>
  <c r="I77" i="5"/>
  <c r="I90" i="5"/>
  <c r="I93" i="5"/>
  <c r="I108" i="5"/>
  <c r="I273" i="5"/>
  <c r="I289" i="5"/>
  <c r="I264" i="5"/>
  <c r="I278" i="5"/>
  <c r="I277" i="5"/>
  <c r="I276" i="5"/>
  <c r="I291" i="5"/>
  <c r="I280" i="5"/>
  <c r="I270" i="5"/>
  <c r="I262" i="5"/>
  <c r="I290" i="5"/>
  <c r="I322" i="5"/>
  <c r="I312" i="5"/>
  <c r="I344" i="5"/>
  <c r="I117" i="5"/>
  <c r="I98" i="5"/>
  <c r="I105" i="5"/>
  <c r="I283" i="5"/>
  <c r="I255" i="5"/>
  <c r="I153" i="5"/>
  <c r="I177" i="5"/>
  <c r="I176" i="5"/>
  <c r="I171" i="5"/>
  <c r="I175" i="5"/>
  <c r="I340" i="5"/>
  <c r="I316" i="5"/>
  <c r="I327" i="5"/>
  <c r="I352" i="5"/>
  <c r="I347" i="5"/>
  <c r="I97" i="5"/>
  <c r="I84" i="5"/>
  <c r="I95" i="5"/>
  <c r="I115" i="5"/>
  <c r="I87" i="5"/>
  <c r="I293" i="5"/>
  <c r="I296" i="5"/>
  <c r="I279" i="5"/>
  <c r="I267" i="5"/>
  <c r="I155" i="5"/>
  <c r="I146" i="5"/>
  <c r="I173" i="5"/>
  <c r="I172" i="5"/>
  <c r="I159" i="5"/>
  <c r="I178" i="5"/>
  <c r="I150" i="5"/>
  <c r="I152" i="5"/>
  <c r="I162" i="5"/>
  <c r="I144" i="5"/>
  <c r="I167" i="5"/>
  <c r="I317" i="5"/>
  <c r="I353" i="5"/>
  <c r="I330" i="5"/>
  <c r="I314" i="5"/>
  <c r="I350" i="5"/>
  <c r="I319" i="5"/>
  <c r="I324" i="5"/>
  <c r="I338" i="5"/>
  <c r="I356" i="5"/>
  <c r="I337" i="5"/>
  <c r="I357" i="5"/>
  <c r="I339" i="5"/>
  <c r="I89" i="5"/>
  <c r="I101" i="5"/>
  <c r="I99" i="5"/>
  <c r="I116" i="5"/>
  <c r="I110" i="5"/>
  <c r="I111" i="5"/>
  <c r="I106" i="5"/>
  <c r="I114" i="5"/>
  <c r="I102" i="5"/>
  <c r="I88" i="5"/>
  <c r="I74" i="5"/>
  <c r="I118" i="5"/>
  <c r="I275" i="5"/>
  <c r="I285" i="5"/>
  <c r="I258" i="5"/>
  <c r="I265" i="5"/>
  <c r="I268" i="5"/>
  <c r="I256" i="5"/>
  <c r="I297" i="5"/>
  <c r="I274" i="5"/>
  <c r="I287" i="5"/>
  <c r="I269" i="5"/>
  <c r="I259" i="5"/>
  <c r="G371" i="5"/>
  <c r="G372" i="5" s="1"/>
  <c r="G373" i="5" s="1"/>
  <c r="G385" i="5" s="1"/>
  <c r="J299" i="5"/>
  <c r="J368" i="5" s="1"/>
  <c r="J179" i="5"/>
  <c r="J367" i="5" s="1"/>
  <c r="N119" i="5"/>
  <c r="N366" i="5" s="1"/>
  <c r="M359" i="5"/>
  <c r="M370" i="5" s="1"/>
  <c r="I358" i="5"/>
  <c r="I9" i="5"/>
  <c r="K359" i="5"/>
  <c r="K370" i="5" s="1"/>
  <c r="L359" i="5"/>
  <c r="L370" i="5" s="1"/>
  <c r="I10" i="5"/>
  <c r="J59" i="5"/>
  <c r="J365" i="5" s="1"/>
  <c r="I308" i="5"/>
  <c r="I309" i="5"/>
  <c r="N359" i="5"/>
  <c r="N370" i="5" s="1"/>
  <c r="I196" i="5"/>
  <c r="I197" i="5"/>
  <c r="I193" i="5"/>
  <c r="I194" i="5"/>
  <c r="I254" i="5"/>
  <c r="I249" i="5"/>
  <c r="I250" i="5"/>
  <c r="I253" i="5"/>
  <c r="I298" i="5"/>
  <c r="I252" i="5"/>
  <c r="I251" i="5"/>
  <c r="M299" i="5"/>
  <c r="M368" i="5" s="1"/>
  <c r="I133" i="5"/>
  <c r="N299" i="5"/>
  <c r="N368" i="5" s="1"/>
  <c r="I189" i="5"/>
  <c r="I131" i="5"/>
  <c r="L299" i="5"/>
  <c r="L368" i="5" s="1"/>
  <c r="I191" i="5"/>
  <c r="L179" i="5"/>
  <c r="L367" i="5" s="1"/>
  <c r="J119" i="5"/>
  <c r="J366" i="5" s="1"/>
  <c r="N179" i="5"/>
  <c r="N367" i="5" s="1"/>
  <c r="I130" i="5"/>
  <c r="M179" i="5"/>
  <c r="M367" i="5" s="1"/>
  <c r="I132" i="5"/>
  <c r="K299" i="5"/>
  <c r="K368" i="5" s="1"/>
  <c r="I192" i="5"/>
  <c r="I238" i="5"/>
  <c r="I195" i="5"/>
  <c r="I135" i="5"/>
  <c r="I134" i="5"/>
  <c r="I190" i="5"/>
  <c r="I188" i="5"/>
  <c r="J239" i="5"/>
  <c r="J369" i="5" s="1"/>
  <c r="I248" i="5"/>
  <c r="K179" i="5"/>
  <c r="K367" i="5" s="1"/>
  <c r="I128" i="5"/>
  <c r="I129" i="5"/>
  <c r="M119" i="5"/>
  <c r="M366" i="5" s="1"/>
  <c r="K119" i="5"/>
  <c r="K366" i="5" s="1"/>
  <c r="L119" i="5"/>
  <c r="L366" i="5" s="1"/>
  <c r="I68" i="5"/>
  <c r="I69" i="5"/>
  <c r="I70" i="5"/>
  <c r="K239" i="5"/>
  <c r="K369" i="5" s="1"/>
  <c r="M59" i="5"/>
  <c r="M365" i="5" s="1"/>
  <c r="L59" i="5"/>
  <c r="L365" i="5" s="1"/>
  <c r="N59" i="5"/>
  <c r="N365" i="5" s="1"/>
  <c r="L239" i="5"/>
  <c r="L369" i="5" s="1"/>
  <c r="M239" i="5"/>
  <c r="M369" i="5" s="1"/>
  <c r="K59" i="5"/>
  <c r="K365" i="5" s="1"/>
  <c r="N239" i="5"/>
  <c r="N369" i="5" s="1"/>
  <c r="N371" i="5" l="1"/>
  <c r="N372" i="5" s="1"/>
  <c r="N373" i="5" s="1"/>
  <c r="M401" i="5" s="1"/>
  <c r="L371" i="5"/>
  <c r="L372" i="5" s="1"/>
  <c r="L373" i="5" s="1"/>
  <c r="K401" i="5" s="1"/>
  <c r="M371" i="5"/>
  <c r="M372" i="5" s="1"/>
  <c r="M373" i="5" s="1"/>
  <c r="L401" i="5" s="1"/>
  <c r="K371" i="5"/>
  <c r="I365" i="5"/>
  <c r="J371" i="5"/>
  <c r="J372" i="5" s="1"/>
  <c r="J373" i="5" s="1"/>
  <c r="I401" i="5" s="1"/>
  <c r="G388" i="5"/>
  <c r="G386" i="5"/>
  <c r="I370" i="5"/>
  <c r="I59" i="5"/>
  <c r="G387" i="5"/>
  <c r="I359" i="5"/>
  <c r="I366" i="5"/>
  <c r="G389" i="5"/>
  <c r="I299" i="5"/>
  <c r="I368" i="5"/>
  <c r="I179" i="5"/>
  <c r="I367" i="5"/>
  <c r="I239" i="5"/>
  <c r="I369" i="5"/>
  <c r="I119" i="5"/>
  <c r="M405" i="5" l="1"/>
  <c r="M404" i="5"/>
  <c r="M403" i="5"/>
  <c r="M402" i="5"/>
  <c r="K402" i="5"/>
  <c r="K403" i="5"/>
  <c r="K405" i="5"/>
  <c r="K404" i="5"/>
  <c r="L403" i="5"/>
  <c r="L404" i="5"/>
  <c r="L405" i="5"/>
  <c r="L402" i="5"/>
  <c r="I371" i="5"/>
  <c r="K372" i="5"/>
  <c r="K373" i="5" s="1"/>
  <c r="J401" i="5" s="1"/>
  <c r="J403" i="5" s="1"/>
  <c r="J402" i="5" l="1"/>
  <c r="J405" i="5"/>
  <c r="J404" i="5"/>
  <c r="I372" i="5"/>
  <c r="I373" i="5" s="1"/>
  <c r="J374" i="5"/>
  <c r="N374" i="5"/>
  <c r="M374" i="5"/>
  <c r="I404" i="5"/>
  <c r="I403" i="5" l="1"/>
  <c r="I405" i="5"/>
  <c r="I402" i="5"/>
  <c r="G401" i="5"/>
  <c r="G404" i="5" s="1"/>
  <c r="K374" i="5"/>
  <c r="G403" i="5" l="1"/>
  <c r="G402" i="5"/>
  <c r="G405" i="5"/>
  <c r="L374" i="5"/>
  <c r="I374" i="5" s="1"/>
</calcChain>
</file>

<file path=xl/sharedStrings.xml><?xml version="1.0" encoding="utf-8"?>
<sst xmlns="http://schemas.openxmlformats.org/spreadsheetml/2006/main" count="1150" uniqueCount="609">
  <si>
    <t>total</t>
  </si>
  <si>
    <t>percentage</t>
  </si>
  <si>
    <t>bins</t>
  </si>
  <si>
    <t>inhabitans / user</t>
  </si>
  <si>
    <t>number of inhabitans / user</t>
  </si>
  <si>
    <t>basic data</t>
  </si>
  <si>
    <t>total costs</t>
  </si>
  <si>
    <t>Trucks and vehicles</t>
  </si>
  <si>
    <t>subtotal 1</t>
  </si>
  <si>
    <t>unit</t>
  </si>
  <si>
    <t>bin</t>
  </si>
  <si>
    <t>flat vehicle costs</t>
  </si>
  <si>
    <t>subtotal 2</t>
  </si>
  <si>
    <t>subtotal 3</t>
  </si>
  <si>
    <t>flat machinery and equipment</t>
  </si>
  <si>
    <t>4.10</t>
  </si>
  <si>
    <t>subtotal 4</t>
  </si>
  <si>
    <t>flat personal costs</t>
  </si>
  <si>
    <t>description</t>
  </si>
  <si>
    <t>general management</t>
  </si>
  <si>
    <t>secretariat</t>
  </si>
  <si>
    <t>driver</t>
  </si>
  <si>
    <t>loader</t>
  </si>
  <si>
    <t>maintenance worker</t>
  </si>
  <si>
    <t>other worker</t>
  </si>
  <si>
    <t>subtotal 5</t>
  </si>
  <si>
    <t>flat others</t>
  </si>
  <si>
    <t>collection costs</t>
  </si>
  <si>
    <t>unexpectetd occurrences</t>
  </si>
  <si>
    <t>subtotal 6</t>
  </si>
  <si>
    <t>sum subtotal 1 to 6</t>
  </si>
  <si>
    <t>waste amount</t>
  </si>
  <si>
    <t>waste amount per year</t>
  </si>
  <si>
    <t>total costs 
per year</t>
  </si>
  <si>
    <t>unit price 
per year</t>
  </si>
  <si>
    <t>bin emptying</t>
  </si>
  <si>
    <t>…</t>
  </si>
  <si>
    <t>Interest on credits</t>
  </si>
  <si>
    <t xml:space="preserve"> - </t>
  </si>
  <si>
    <t>Pers.</t>
  </si>
  <si>
    <t>veh.</t>
  </si>
  <si>
    <t>alternativ</t>
  </si>
  <si>
    <t>alternative</t>
  </si>
  <si>
    <t>costs related to type of waste</t>
  </si>
  <si>
    <t>Personal costs</t>
  </si>
  <si>
    <t>Other costs</t>
  </si>
  <si>
    <t>Third-party charges</t>
  </si>
  <si>
    <t>residual 
waste</t>
  </si>
  <si>
    <t>other 
valuables</t>
  </si>
  <si>
    <t>bulky 
waste</t>
  </si>
  <si>
    <t>emptied bins / cont. per year</t>
  </si>
  <si>
    <t>flat bin / container costs</t>
  </si>
  <si>
    <t>Bins and containers</t>
  </si>
  <si>
    <t>Infrastructure / facilities area</t>
  </si>
  <si>
    <t>amount
 for waste 
management</t>
  </si>
  <si>
    <t>total costs per tonnage</t>
  </si>
  <si>
    <t>total costs per year</t>
  </si>
  <si>
    <t>inh.</t>
  </si>
  <si>
    <t>number of bins or container</t>
  </si>
  <si>
    <t>bin o. cont.</t>
  </si>
  <si>
    <t>amount of waste</t>
  </si>
  <si>
    <t>key figures related to type of waste</t>
  </si>
  <si>
    <t>amount of waste per inhabitant and year</t>
  </si>
  <si>
    <t>leading administative staff</t>
  </si>
  <si>
    <t>administative assistant staff</t>
  </si>
  <si>
    <t>treatment "residual waste"</t>
  </si>
  <si>
    <t>treatment "bio waste"</t>
  </si>
  <si>
    <t>treatment "waste paper"</t>
  </si>
  <si>
    <t>treatment "other valuables"</t>
  </si>
  <si>
    <t>treatment "bulky waste"</t>
  </si>
  <si>
    <t>transfer (station) costs</t>
  </si>
  <si>
    <t>Designation</t>
  </si>
  <si>
    <t>Gross wage</t>
  </si>
  <si>
    <t>[€/h]</t>
  </si>
  <si>
    <t>[€/d]</t>
  </si>
  <si>
    <t>[€/mon]</t>
  </si>
  <si>
    <t>[-]</t>
  </si>
  <si>
    <t>Calendar days per year, including</t>
  </si>
  <si>
    <t>Weekend days (free)</t>
  </si>
  <si>
    <t>Vacation days</t>
  </si>
  <si>
    <t>Holidays (overall)</t>
  </si>
  <si>
    <t>Sick days (overall)</t>
  </si>
  <si>
    <t>Other absent days (overall)</t>
  </si>
  <si>
    <t>Attendance days per year</t>
  </si>
  <si>
    <t>[%]</t>
  </si>
  <si>
    <t>Working time 
per day (net)</t>
  </si>
  <si>
    <t>[h/d]</t>
  </si>
  <si>
    <t>Workdays per week</t>
  </si>
  <si>
    <t>[d/w]</t>
  </si>
  <si>
    <t>Hours per week</t>
  </si>
  <si>
    <t>[h/w]</t>
  </si>
  <si>
    <t>Productive hours per year</t>
  </si>
  <si>
    <t>Overtime hours per year</t>
  </si>
  <si>
    <t>Overtime compensation</t>
  </si>
  <si>
    <t>Paid working time (excl. overtime)</t>
  </si>
  <si>
    <t>Gross yearly wage (excl. special payments)</t>
  </si>
  <si>
    <t xml:space="preserve"> + other allowances</t>
  </si>
  <si>
    <t>Yearly wage incl. special payments</t>
  </si>
  <si>
    <t>Surcharge for non-wage labour costs etc.</t>
  </si>
  <si>
    <t>Subtotal I</t>
  </si>
  <si>
    <t>Percentage of general and administrative costs</t>
  </si>
  <si>
    <t>Subtotal II</t>
  </si>
  <si>
    <t>Surcharge for risk and profit</t>
  </si>
  <si>
    <t>Subtotal III</t>
  </si>
  <si>
    <t>Value added tax</t>
  </si>
  <si>
    <t>Total costs per employee and year</t>
  </si>
  <si>
    <t>Personnel hourly rate</t>
  </si>
  <si>
    <t>Vehicle operating hour per year</t>
  </si>
  <si>
    <t>Procurement value (chassis)</t>
  </si>
  <si>
    <t xml:space="preserve">Procurement value (container) </t>
  </si>
  <si>
    <t>Vehicle pocurement value (lifter)</t>
  </si>
  <si>
    <t>Vehicle pocurement value (other)</t>
  </si>
  <si>
    <t>Total investment per vehicle</t>
  </si>
  <si>
    <t>Recovery period</t>
  </si>
  <si>
    <t>Recovery per year</t>
  </si>
  <si>
    <t>Interest rate</t>
  </si>
  <si>
    <t>Interest per year</t>
  </si>
  <si>
    <t>Cost of capital per annum</t>
  </si>
  <si>
    <t>Fuel cosumption per operating hour</t>
  </si>
  <si>
    <t>[l/h]</t>
  </si>
  <si>
    <t>alternative:</t>
  </si>
  <si>
    <t>Kilometers traveled per annum</t>
  </si>
  <si>
    <t>Fuel consumption per 100 km</t>
  </si>
  <si>
    <t>[l/(100 km)]</t>
  </si>
  <si>
    <t>Cost of fuel per year at a rate of</t>
  </si>
  <si>
    <t>Annual fixed charges for insurrance, tax, charge etc.</t>
  </si>
  <si>
    <t>Tires</t>
  </si>
  <si>
    <t>Cost of operation per annum</t>
  </si>
  <si>
    <t>Cost of capital and operation per annum</t>
  </si>
  <si>
    <t>Share for reserve</t>
  </si>
  <si>
    <t>Total cost</t>
  </si>
  <si>
    <t>per annum</t>
  </si>
  <si>
    <t>per operating hour</t>
  </si>
  <si>
    <t>Container types</t>
  </si>
  <si>
    <t>Procurement costs per container</t>
  </si>
  <si>
    <t>Costs for initial distribution</t>
  </si>
  <si>
    <t>Sum of purchase and distribution</t>
  </si>
  <si>
    <t>Depreciation 
period</t>
  </si>
  <si>
    <t>Depreciation costs per year</t>
  </si>
  <si>
    <t>Inflation surcharge</t>
  </si>
  <si>
    <t>Interest charges</t>
  </si>
  <si>
    <t>Capital 
costs</t>
  </si>
  <si>
    <t>Share for repairs, losses (from invest.) and reserve</t>
  </si>
  <si>
    <t>Administrative and overhead costs</t>
  </si>
  <si>
    <t>Administrative costs</t>
  </si>
  <si>
    <t>Risk and profit</t>
  </si>
  <si>
    <t>Container costs per year</t>
  </si>
  <si>
    <t>[€/cont]</t>
  </si>
  <si>
    <t>[a]</t>
  </si>
  <si>
    <t>[€/(cont*a)]</t>
  </si>
  <si>
    <t xml:space="preserve"> + Vacation / Christmas bonus</t>
  </si>
  <si>
    <t>Summary</t>
  </si>
  <si>
    <t>120 l</t>
  </si>
  <si>
    <t>240 l</t>
  </si>
  <si>
    <t>1.100 l</t>
  </si>
  <si>
    <t>Rearloader 
6 ton</t>
  </si>
  <si>
    <t>Depreciation period</t>
  </si>
  <si>
    <t>Investment</t>
  </si>
  <si>
    <t>Operating 
costs</t>
  </si>
  <si>
    <t>other operating resources rate</t>
  </si>
  <si>
    <t>other operating resources costs per year</t>
  </si>
  <si>
    <t>weighbridge</t>
  </si>
  <si>
    <t>land 
purchase</t>
  </si>
  <si>
    <t>property 
development 
costs</t>
  </si>
  <si>
    <t>office 
building</t>
  </si>
  <si>
    <t>vehicle hall / 
workshop</t>
  </si>
  <si>
    <t>bin / container 
storage</t>
  </si>
  <si>
    <t>transfer 
station</t>
  </si>
  <si>
    <t>Interest charges per year</t>
  </si>
  <si>
    <t>Repair / Maintenance rate</t>
  </si>
  <si>
    <t xml:space="preserve">Repair / Maintenance costs per year </t>
  </si>
  <si>
    <t>Administrative costs per year</t>
  </si>
  <si>
    <t>Total costs per year</t>
  </si>
  <si>
    <t>Costs 
buildings /
area</t>
  </si>
  <si>
    <t>Percentage of use in 
waste manage-
ment sector</t>
  </si>
  <si>
    <t>3.10</t>
  </si>
  <si>
    <t>road construction, 
yard area, 
parking lot</t>
  </si>
  <si>
    <t>Rearloader 
10 ton</t>
  </si>
  <si>
    <t xml:space="preserve">households </t>
  </si>
  <si>
    <t>household size</t>
  </si>
  <si>
    <t>households</t>
  </si>
  <si>
    <t>inh./housh.</t>
  </si>
  <si>
    <t>housh.</t>
  </si>
  <si>
    <t>total costs per household and year</t>
  </si>
  <si>
    <t>amount of waste per household and year</t>
  </si>
  <si>
    <t>total costs per m² apartment space and year</t>
  </si>
  <si>
    <t>m² apartment space</t>
  </si>
  <si>
    <t>m²</t>
  </si>
  <si>
    <t>m² apartment space per inhabitant</t>
  </si>
  <si>
    <t>m²/inh.</t>
  </si>
  <si>
    <t>flat infrastructure / facilities costs 
for waste management</t>
  </si>
  <si>
    <t>€/yr</t>
  </si>
  <si>
    <t>ton/yr</t>
  </si>
  <si>
    <t>€/unit/yr</t>
  </si>
  <si>
    <t>5</t>
  </si>
  <si>
    <t>empt./yr</t>
  </si>
  <si>
    <t>[h/yr]</t>
  </si>
  <si>
    <t>[km/yr]</t>
  </si>
  <si>
    <t>[€/cont/yr]</t>
  </si>
  <si>
    <t>[€/yr]</t>
  </si>
  <si>
    <t>[d/yr]</t>
  </si>
  <si>
    <t>[€/Pers/yr]</t>
  </si>
  <si>
    <t>flat costs</t>
  </si>
  <si>
    <t>percentage of costs</t>
  </si>
  <si>
    <t>Table "Full-cost-accounting"</t>
  </si>
  <si>
    <t>Table "Basic-data_percentage"</t>
  </si>
  <si>
    <t>1
2
3
4
5
6</t>
  </si>
  <si>
    <t>No.</t>
  </si>
  <si>
    <t>No. of cost:</t>
  </si>
  <si>
    <t>1, 2, 3, 
4, 5, 6</t>
  </si>
  <si>
    <t>If there only exsist flat cost per year e. g. for vehicle costs or personal cost, this line can be used. 
- cleft "unit price per year": 
  enter the detailed calculated price for one unit</t>
  </si>
  <si>
    <r>
      <rPr>
        <b/>
        <sz val="11"/>
        <color theme="1"/>
        <rFont val="Calibri"/>
        <family val="2"/>
        <scheme val="minor"/>
      </rPr>
      <t>The amount of costs can be entered in the table as:</t>
    </r>
    <r>
      <rPr>
        <sz val="11"/>
        <color theme="1"/>
        <rFont val="Calibri"/>
        <family val="2"/>
        <scheme val="minor"/>
      </rPr>
      <t xml:space="preserve">
- detailed calculated costs
- alternative / flat costs
- percentage costs</t>
    </r>
  </si>
  <si>
    <t>If there exsist total costs but there is only a percantage of the costs that are related for waste management service this line can be used. 
-cleft "total costs per year"
  enter the total costs
- cleft "Percentage of use in waste management sector"
  enter the percentage for waste management</t>
  </si>
  <si>
    <t>Guideline to use the full-cost-calculation-model</t>
  </si>
  <si>
    <t>With this table it's possible to make a rough division of the total amount of waste to different type of waste, to split the calculated costs to that different type of waste.</t>
  </si>
  <si>
    <t>That can be done by enter different data (you can enter just one of these data or plenty of the data):</t>
  </si>
  <si>
    <t>- inhabitants
- waste amount
- no. of bins
- no. of emtying bins
- no. of households
- m² apartment space</t>
  </si>
  <si>
    <t>It's not nessecary to enter in this table data. This table is a support. If there are no data entered, the cost calculation still works, there is only no division of the costs to the different type of waste.</t>
  </si>
  <si>
    <t>If there are detailed costs for facilities this table can be used by calculat a detailed unit price per year.
Therefore all the different costs that exists for a facility can be entered in the table.</t>
  </si>
  <si>
    <t>At "other costs" all other costs for waste management can be named and entered that can not be assigned to one of the named type of costs.</t>
  </si>
  <si>
    <t>type of costs</t>
  </si>
  <si>
    <t>At "third party charges" all costs can be named and entered that are related to third partys.</t>
  </si>
  <si>
    <t>General</t>
  </si>
  <si>
    <t>Grey fields can not be adjusted. The values will be calculated or the text is fixed.</t>
  </si>
  <si>
    <t>Personel</t>
  </si>
  <si>
    <t>With the cleft "reference to" you can choose the reference with that are the calculateted costs can be divided to the different type of waste (see table "Basic-data_percentage" for base settings)</t>
  </si>
  <si>
    <t xml:space="preserve">Within this table the following costs can be shown and be added to the total costs for waste management service: </t>
  </si>
  <si>
    <t>bio
waste</t>
  </si>
  <si>
    <t>waste
paper</t>
  </si>
  <si>
    <t>5.10</t>
  </si>
  <si>
    <t>5.11</t>
  </si>
  <si>
    <t>5.12</t>
  </si>
  <si>
    <t>total costs per inhabitant and year</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</si>
  <si>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</si>
  <si>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</si>
  <si>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</si>
  <si>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</si>
  <si>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</si>
  <si>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</si>
  <si>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</si>
  <si>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</si>
  <si>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</si>
  <si>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</si>
  <si>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</si>
  <si>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</si>
  <si>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</si>
  <si>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</si>
  <si>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</si>
  <si>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</si>
  <si>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</si>
  <si>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</si>
  <si>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</si>
  <si>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</si>
  <si>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</si>
  <si>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</si>
  <si>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</si>
  <si>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</si>
  <si>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</si>
  <si>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</si>
  <si>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</si>
  <si>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</si>
  <si>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</si>
  <si>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</si>
  <si>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</si>
  <si>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</si>
  <si>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</si>
  <si>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</si>
  <si>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</si>
  <si>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</si>
  <si>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</si>
  <si>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</si>
  <si>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</si>
  <si>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</si>
  <si>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</si>
  <si>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2.01</t>
  </si>
  <si>
    <t>2.02</t>
  </si>
  <si>
    <t>2.03</t>
  </si>
  <si>
    <t>2.04</t>
  </si>
  <si>
    <t>2.05</t>
  </si>
  <si>
    <t>2.06</t>
  </si>
  <si>
    <t>2.07</t>
  </si>
  <si>
    <t>2.08</t>
  </si>
  <si>
    <t>2.09</t>
  </si>
  <si>
    <t>1.10</t>
  </si>
  <si>
    <t>1.11</t>
  </si>
  <si>
    <t>1.12</t>
  </si>
  <si>
    <t>1.13</t>
  </si>
  <si>
    <t>1.14</t>
  </si>
  <si>
    <t>1.15</t>
  </si>
  <si>
    <t>1.16</t>
  </si>
  <si>
    <t>1.17</t>
  </si>
  <si>
    <t>1.18</t>
  </si>
  <si>
    <t>1.19</t>
  </si>
  <si>
    <t>1.20</t>
  </si>
  <si>
    <t>1.21</t>
  </si>
  <si>
    <t>1.22</t>
  </si>
  <si>
    <t>1.23</t>
  </si>
  <si>
    <t>1.24</t>
  </si>
  <si>
    <t>1.25</t>
  </si>
  <si>
    <t>1.26</t>
  </si>
  <si>
    <t>1.01</t>
  </si>
  <si>
    <t>1.02</t>
  </si>
  <si>
    <t>1.03</t>
  </si>
  <si>
    <t>1.04</t>
  </si>
  <si>
    <t>1.05</t>
  </si>
  <si>
    <t>1.06</t>
  </si>
  <si>
    <t>1.07</t>
  </si>
  <si>
    <t>1.08</t>
  </si>
  <si>
    <t>1.09</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</si>
  <si>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</si>
  <si>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</si>
  <si>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</si>
  <si>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</si>
  <si>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</si>
  <si>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</si>
  <si>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</si>
  <si>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</si>
  <si>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</si>
  <si>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</si>
  <si>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</si>
  <si>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</si>
  <si>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</si>
  <si>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</si>
  <si>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</si>
  <si>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</si>
  <si>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</si>
  <si>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</si>
  <si>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</si>
  <si>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</si>
  <si>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</si>
  <si>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</si>
  <si>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</si>
  <si>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</si>
  <si>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</si>
  <si>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</si>
  <si>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</si>
  <si>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</si>
  <si>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</si>
  <si>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</si>
  <si>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</si>
  <si>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</si>
  <si>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</si>
  <si>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</si>
  <si>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</si>
  <si>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</si>
  <si>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</si>
  <si>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</si>
  <si>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</si>
  <si>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</si>
  <si>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</si>
  <si>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</si>
  <si>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</si>
  <si>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</si>
  <si>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</si>
  <si>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</si>
  <si>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</si>
  <si>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</si>
  <si>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</si>
  <si>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</si>
  <si>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</si>
  <si>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</si>
  <si>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</si>
  <si>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</si>
  <si>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</si>
  <si>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</si>
  <si>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</si>
  <si>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</si>
  <si>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</si>
  <si>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</si>
  <si>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</si>
  <si>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</si>
  <si>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</si>
  <si>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</si>
  <si>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5.01</t>
  </si>
  <si>
    <t>5.02</t>
  </si>
  <si>
    <t>5.03</t>
  </si>
  <si>
    <t>5.04</t>
  </si>
  <si>
    <t>5.05</t>
  </si>
  <si>
    <t>5.06</t>
  </si>
  <si>
    <t>5.07</t>
  </si>
  <si>
    <t>5.08</t>
  </si>
  <si>
    <t>5.09</t>
  </si>
  <si>
    <t>4.01</t>
  </si>
  <si>
    <t>4.02</t>
  </si>
  <si>
    <t>4.03</t>
  </si>
  <si>
    <t>4.04</t>
  </si>
  <si>
    <t>4.05</t>
  </si>
  <si>
    <t>4.06</t>
  </si>
  <si>
    <t>4.07</t>
  </si>
  <si>
    <t>4.08</t>
  </si>
  <si>
    <t>4.09</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</si>
  <si>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</si>
  <si>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</si>
  <si>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</si>
  <si>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</si>
  <si>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</si>
  <si>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</si>
  <si>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</si>
  <si>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</si>
  <si>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</si>
  <si>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</si>
  <si>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</si>
  <si>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</si>
  <si>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</si>
  <si>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</si>
  <si>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</si>
  <si>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</si>
  <si>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</si>
  <si>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</si>
  <si>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</si>
  <si>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</si>
  <si>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</si>
  <si>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</si>
  <si>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</si>
  <si>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</si>
  <si>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</si>
  <si>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</si>
  <si>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</si>
  <si>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</si>
  <si>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</si>
  <si>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</si>
  <si>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</si>
  <si>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</si>
  <si>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</si>
  <si>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</si>
  <si>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</si>
  <si>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</si>
  <si>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</si>
  <si>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</si>
  <si>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</si>
  <si>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</si>
  <si>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Full-cost-accounting: "Waste management"</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</si>
  <si>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</si>
  <si>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</si>
  <si>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</si>
  <si>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</si>
  <si>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</si>
  <si>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</si>
  <si>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</si>
  <si>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</si>
  <si>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</si>
  <si>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</si>
  <si>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</si>
  <si>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</si>
  <si>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</si>
  <si>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</si>
  <si>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</si>
  <si>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</si>
  <si>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</si>
  <si>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</si>
  <si>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</si>
  <si>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</si>
  <si>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</si>
  <si>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</si>
  <si>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</si>
  <si>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</si>
  <si>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</si>
  <si>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</si>
  <si>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</si>
  <si>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</si>
  <si>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</si>
  <si>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</si>
  <si>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</si>
  <si>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</si>
  <si>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</si>
  <si>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</si>
  <si>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</si>
  <si>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</si>
  <si>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</si>
  <si>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</si>
  <si>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</si>
  <si>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</si>
  <si>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</si>
  <si>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</si>
  <si>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</si>
  <si>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</si>
  <si>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</si>
  <si>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</si>
  <si>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</si>
  <si>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</si>
  <si>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</si>
  <si>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</si>
  <si>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</si>
  <si>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</si>
  <si>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</si>
  <si>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</si>
  <si>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</si>
  <si>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</si>
  <si>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</si>
  <si>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</si>
  <si>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</si>
  <si>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</si>
  <si>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</si>
  <si>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</si>
  <si>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</si>
  <si>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</si>
  <si>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</si>
  <si>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</si>
  <si>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</si>
  <si>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</si>
  <si>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</si>
  <si>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</si>
  <si>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</si>
  <si>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</si>
  <si>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</si>
  <si>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</si>
  <si>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</si>
  <si>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</si>
  <si>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</si>
  <si>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</si>
  <si>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</si>
  <si>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</si>
  <si>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</si>
  <si>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</si>
  <si>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</si>
  <si>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</si>
  <si>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</si>
  <si>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</si>
  <si>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</si>
  <si>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</si>
  <si>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10</t>
  </si>
  <si>
    <t>%</t>
  </si>
  <si>
    <t>Parameter</t>
  </si>
  <si>
    <t>amount</t>
  </si>
  <si>
    <t>Insurance, tax, charge etc. global or alternative detailed</t>
  </si>
  <si>
    <t>alternativ: Share reserve (entered)</t>
  </si>
  <si>
    <t>3.01</t>
  </si>
  <si>
    <t>3.02</t>
  </si>
  <si>
    <t>3.03</t>
  </si>
  <si>
    <t>3.04</t>
  </si>
  <si>
    <t>3.05</t>
  </si>
  <si>
    <t>3.06</t>
  </si>
  <si>
    <t>3.07</t>
  </si>
  <si>
    <t>3.08</t>
  </si>
  <si>
    <t>3.09</t>
  </si>
  <si>
    <r>
      <t xml:space="preserve">unit price 
per year
</t>
    </r>
    <r>
      <rPr>
        <sz val="11"/>
        <color theme="1"/>
        <rFont val="Calibri"/>
        <family val="2"/>
        <scheme val="minor"/>
      </rPr>
      <t>(estimated)</t>
    </r>
  </si>
  <si>
    <t>Smal vehicle 
1.5 ton</t>
  </si>
  <si>
    <t xml:space="preserve">flat 
energy </t>
  </si>
  <si>
    <t>Share reserve (calculated)</t>
  </si>
  <si>
    <t>2. Vehicle cost calculation (detail)</t>
  </si>
  <si>
    <t>1. Container costs calculation (detail)</t>
  </si>
  <si>
    <t>3. Personel cost calculation (detail)</t>
  </si>
  <si>
    <t>unit price 
per year
(calculated)</t>
  </si>
  <si>
    <t>- bins and containers
- trucks and vehicles
- personal costs
- infrastructure / facilities area
- third-party charges
- other costs</t>
  </si>
  <si>
    <t>You can enter values in yellow coulered fields</t>
  </si>
  <si>
    <t>You can enter values in orange coulered fields</t>
  </si>
  <si>
    <t xml:space="preserve">You can enter names in coulered fields . </t>
  </si>
  <si>
    <t>Light green coulered fields are linked to other calculated field or choose settings from a drop-down</t>
  </si>
  <si>
    <t>Table "4_Infrastru_costs_detailed_calc"</t>
  </si>
  <si>
    <t>Table "1_Cont_costs_detailed_calc"</t>
  </si>
  <si>
    <t>Table "2_Veh_costs_detailed_calc"</t>
  </si>
  <si>
    <t>Table "3_Pers_costs_detailed_calc"</t>
  </si>
  <si>
    <t>1, 2, 3, 
4, 6</t>
  </si>
  <si>
    <t>If there are detailed costs for containers / bins and the different type of containers / bins this table can be used by calculat a detailed unit price per year.
Therefore all the different costs that exists for a type of container / bin can be entered in the table.
The calculated unit price per year can be used for the calculation of the total container / bin costs per year (see table "Full-cost-accounting", costs "Bins and containers"; "calculation of detailed costs").</t>
  </si>
  <si>
    <r>
      <t xml:space="preserve">If there are detailed costs for personal and the different type of personal this table can be used by calculat a detailed unit price per year.
Therefore all the different costs that exists for a type of personal can be entered in the table.
The calculated unit price per year can be used for the calculation of the total personal costs per year (see table "Full-cost-accounting", costs "personal costs"; "calculation of detailed costs").
</t>
    </r>
    <r>
      <rPr>
        <u/>
        <sz val="11"/>
        <color theme="1"/>
        <rFont val="Calibri"/>
        <family val="2"/>
        <scheme val="minor"/>
      </rPr>
      <t>Attention:</t>
    </r>
    <r>
      <rPr>
        <sz val="11"/>
        <color theme="1"/>
        <rFont val="Calibri"/>
        <family val="2"/>
        <scheme val="minor"/>
      </rPr>
      <t xml:space="preserve"> The number of reserve employees should be entered either in the data sheet "Full-cost-accounting" as an absolute number or in the data sheet "3_Pers_costs_detailed_calc" as a %-rate.</t>
    </r>
  </si>
  <si>
    <r>
      <t xml:space="preserve">If there are detailed costs for vehicle and different type of vehicles this table can be used by calculat a detailed unit price per year.
Therefore all the different costs that exists for a type of vehicle can be entered in the table.
The calculated unit price per year can be used for the calculation of the total vehicle costs per year (see table "Full-cost-accounting", costs "trucks and vehicles"; "calculation of detailed costs").
</t>
    </r>
    <r>
      <rPr>
        <u/>
        <sz val="11"/>
        <color theme="1"/>
        <rFont val="Calibri"/>
        <family val="2"/>
        <scheme val="minor"/>
      </rPr>
      <t>Attention:</t>
    </r>
    <r>
      <rPr>
        <sz val="11"/>
        <color theme="1"/>
        <rFont val="Calibri"/>
        <family val="2"/>
        <scheme val="minor"/>
      </rPr>
      <t xml:space="preserve"> The number of reserve vehicles should be entered either in the data sheet "Full-cost-accounting" as an absolute number or in the data sheet "2_Veh_costs_detailed_calc" as a % rate.</t>
    </r>
  </si>
  <si>
    <t>Infrastructure</t>
  </si>
  <si>
    <t>4. Infrastructure cost calculation (detail)</t>
  </si>
  <si>
    <t>Vehicles</t>
  </si>
  <si>
    <t>Go to "Full-cost-accounting"</t>
  </si>
  <si>
    <t>General calculation parameter</t>
  </si>
  <si>
    <t>Basic-data for costs break down</t>
  </si>
  <si>
    <r>
      <t xml:space="preserve">unit price 
per year
</t>
    </r>
    <r>
      <rPr>
        <sz val="11"/>
        <color theme="1"/>
        <rFont val="Arial"/>
        <family val="2"/>
      </rPr>
      <t>(estimated)</t>
    </r>
  </si>
  <si>
    <t>Developed by:</t>
  </si>
  <si>
    <t>reference to
(please choose)</t>
  </si>
  <si>
    <t>househ.</t>
  </si>
  <si>
    <t>kg/inh./yr</t>
  </si>
  <si>
    <t>kg/househ./yr</t>
  </si>
  <si>
    <t>€/inh./yr</t>
  </si>
  <si>
    <t>€/househ./yr</t>
  </si>
  <si>
    <t>€/m²/yr</t>
  </si>
  <si>
    <t>€/ton</t>
  </si>
  <si>
    <t>service / repairs and maintenance (X % of total investment)</t>
  </si>
  <si>
    <t>of fuel costs extra charge for oil and other lubricants (X % of cost for fuel per year)</t>
  </si>
  <si>
    <t>Symbols</t>
  </si>
  <si>
    <t>Explanation</t>
  </si>
  <si>
    <t>€</t>
  </si>
  <si>
    <t>Euro</t>
  </si>
  <si>
    <r>
      <t>m</t>
    </r>
    <r>
      <rPr>
        <vertAlign val="superscript"/>
        <sz val="11"/>
        <color theme="1"/>
        <rFont val="Calibri"/>
        <family val="2"/>
        <charset val="161"/>
        <scheme val="minor"/>
      </rPr>
      <t>2</t>
    </r>
  </si>
  <si>
    <t>square meter</t>
  </si>
  <si>
    <t>a</t>
  </si>
  <si>
    <t>annual</t>
  </si>
  <si>
    <t>mon</t>
  </si>
  <si>
    <t>month</t>
  </si>
  <si>
    <t>cont.</t>
  </si>
  <si>
    <t>container</t>
  </si>
  <si>
    <t>pers</t>
  </si>
  <si>
    <t>person</t>
  </si>
  <si>
    <t>d</t>
  </si>
  <si>
    <t>day</t>
  </si>
  <si>
    <t>ton</t>
  </si>
  <si>
    <t>tonne (unit of mass)</t>
  </si>
  <si>
    <t>h</t>
  </si>
  <si>
    <t>hour</t>
  </si>
  <si>
    <t>unit of measurement</t>
  </si>
  <si>
    <t>household</t>
  </si>
  <si>
    <t>vehicle</t>
  </si>
  <si>
    <t>inhabitant</t>
  </si>
  <si>
    <t>w</t>
  </si>
  <si>
    <t>week</t>
  </si>
  <si>
    <t>km</t>
  </si>
  <si>
    <t>kilometer</t>
  </si>
  <si>
    <t>yr</t>
  </si>
  <si>
    <t>year</t>
  </si>
  <si>
    <t>l</t>
  </si>
  <si>
    <t>litre</t>
  </si>
  <si>
    <t>If there is a detailed calculation of cost, you can enter these costs:
'- cleft "description" 
   enter the different type of e. g. vehicle or personal
- cleft "amount for waste management": 
   enter the ammount of e. g. vehicle of staff
- cleft "unit price per year": 
  enter the detailed calculated price for one unit</t>
  </si>
  <si>
    <t>calculation of detailed cost
(see tables "Veh_costs_detailed_calc"; "Pers_costs_detailed_calc", "Facilities_costs_detailed_calc")</t>
  </si>
  <si>
    <r>
      <rPr>
        <b/>
        <u/>
        <sz val="11"/>
        <color theme="1"/>
        <rFont val="Calibri"/>
        <family val="2"/>
        <scheme val="minor"/>
      </rPr>
      <t>BACKGROUND INFORMATION OF THE TOOL:</t>
    </r>
    <r>
      <rPr>
        <sz val="11"/>
        <color theme="1"/>
        <rFont val="Calibri"/>
        <family val="2"/>
        <scheme val="minor"/>
      </rPr>
      <t xml:space="preserve">
The Full-Cost Accounting (FCA) tool comprises a step-by-step procedure, addressed to municipalities and the monitoring authorities (e.g. FODSA, Ministries) as a planning, decision-making and benchmarking tool to promote transparency, efficiency, quality, and sustainability in the field of municipal waste management.
The FCA tool is based on a calculation model, differentiating the costs related to waste management sector, regarding:
-	types of costs (e.g., personnel costs, material costs, capital costs, overhead costs, etc.), 
-	cost centres (e.g., costs of waste collection department, waste treatment department, landfill department, workshop, administration, etc.), 
-	cost objects (e.g., waste collection, use of transfer station, waste treatment etc.).
The FCA tool was developed under the framework of the project "Technical support for the implementation of the National Waste Management Plan (NWMP) of Greece" by INFA - Institut für Abfall, Abwasser und Infrastruktur-Management GmbH (INFA) with the support of a consortium of international and national experts from BlackForest Solutions GmbH (BFS) and I. Frantzis &amp; Associates Ltd (IFRA).
The project is funded by the European Union (EU), via the Structural Reform Support Programme (SRSP) and the German Federal Ministry for Environment, Nature Conservation and Nuclear Safety (BMU) and jointly implemented by Deutsche Gesellschaft für Internationale Zusammenarbeit GmbH (GIZ) and the Hellenic Ministry of Environment and Energy (MoEE), in collaboration with the European Commission.
</t>
    </r>
    <r>
      <rPr>
        <b/>
        <sz val="11"/>
        <color theme="1"/>
        <rFont val="Calibri"/>
        <family val="2"/>
        <scheme val="minor"/>
      </rPr>
      <t xml:space="preserve">Disclaimer: </t>
    </r>
    <r>
      <rPr>
        <sz val="11"/>
        <color theme="1"/>
        <rFont val="Calibri"/>
        <family val="2"/>
        <scheme val="minor"/>
      </rPr>
      <t xml:space="preserve">
This document was produced with the financial assistance of the European Union. The views expressed herein can in no way be taken to reflect the official opinion of the European Union.
The Ministry or the developers do not have any responsibility/liability and the tool may be used for informational purposes only.
For further information please contact MoEE: </t>
    </r>
    <r>
      <rPr>
        <sz val="11"/>
        <color theme="4"/>
        <rFont val="Calibri"/>
        <family val="2"/>
        <scheme val="minor"/>
      </rPr>
      <t>g.mantzava@prv.ypeka.gr</t>
    </r>
    <r>
      <rPr>
        <sz val="11"/>
        <color theme="1"/>
        <rFont val="Calibri"/>
        <family val="2"/>
        <scheme val="minor"/>
      </rPr>
      <t xml:space="preserve"> or GIZ: </t>
    </r>
    <r>
      <rPr>
        <sz val="11"/>
        <color theme="4"/>
        <rFont val="Calibri"/>
        <family val="2"/>
        <scheme val="minor"/>
      </rPr>
      <t>eva.ringhof@giz.de</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</si>
</sst>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 #,##0.00\ &quot;€&quot;_-;\-* #,##0.00\ &quot;€&quot;_-;_-* &quot;-&quot;??\ &quot;€&quot;_-;_-@_-"/>
    <numFmt numFmtId="164" formatCode="_-* #,##0.00\ _€_-;\-* #,##0.00\ _€_-;_-* &quot;-&quot;??\ _€_-;_-@_-"/>
    <numFmt numFmtId="165" formatCode="#,##0.0"/>
    <numFmt numFmtId="166" formatCode="#,##0\ &quot;inh.&quot;"/>
    <numFmt numFmtId="167" formatCode="#,##0\ &quot;€/a&quot;"/>
    <numFmt numFmtId="168" formatCode="#,##0_ ;\-#,##0\ "/>
    <numFmt numFmtId="169" formatCode="0.0"/>
    <numFmt numFmtId="170" formatCode="_-* #,##0\ _€_-;\-* #,##0\ _€_-;_-* &quot;-&quot;??\ _€_-;_-@_-"/>
    <numFmt numFmtId="171" formatCode="0.0\ %"/>
    <numFmt numFmtId="172" formatCode="@&quot;%&quot;"/>
    <numFmt numFmtId="173" formatCode="#,##0\ &quot;€&quot;"/>
    <numFmt numFmtId="174" formatCode="0\ &quot;a&quot;"/>
    <numFmt numFmtId="175" formatCode="@&quot; %&quot;"/>
    <numFmt numFmtId="176" formatCode="#,##0.00\ &quot;€/l&quot;"/>
    <numFmt numFmtId="177" formatCode="#,##0.00\ &quot;DM&quot;;[Red]\-#,##0.00\ &quot;DM&quot;"/>
    <numFmt numFmtId="178" formatCode="#,##0.00\ &quot;€/h&quot;"/>
    <numFmt numFmtId="179" formatCode="#,##0\ &quot;househ.&quot;"/>
    <numFmt numFmtId="180" formatCode="#,##0\ &quot;ton/yr&quot;"/>
    <numFmt numFmtId="181" formatCode="#,##0\ &quot;kg/inh./a&quot;"/>
    <numFmt numFmtId="182" formatCode="#,##0\ &quot;kg/househ./a&quot;"/>
    <numFmt numFmtId="183" formatCode="#,##0\ &quot;€/yr&quot;"/>
    <numFmt numFmtId="184" formatCode="#,##0\ &quot;€/inh./yr&quot;"/>
    <numFmt numFmtId="185" formatCode="#,##0\ &quot;€/househ./a&quot;"/>
    <numFmt numFmtId="186" formatCode="#,##0.00\ &quot;€/m²/a&quot;"/>
    <numFmt numFmtId="187" formatCode="#,##0\ &quot;€/ton&quot;"/>
    <numFmt numFmtId="188" formatCode="0\ &quot;[d/yr]&quot;"/>
    <numFmt numFmtId="189" formatCode="#,##0.00\ &quot;€/yr&quot;"/>
    <numFmt numFmtId="190" formatCode="#,##0\ &quot;%&quot;"/>
    <numFmt numFmtId="191" formatCode="#,##0\ &quot;€/veh./a&quot;"/>
    <numFmt numFmtId="192" formatCode="#,##0.00\ &quot;€/veh./h&quot;"/>
    <numFmt numFmtId="193" formatCode="0\ &quot;yr&quot;"/>
  </numFmts>
  <fonts count="56">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1"/>
      <color rgb="FFC00000"/>
      <name val="Calibri"/>
      <family val="2"/>
      <scheme val="minor"/>
    </font>
    <font>
      <b/>
      <sz val="12"/>
      <color theme="1"/>
      <name val="Calibri"/>
      <family val="2"/>
      <scheme val="minor"/>
    </font>
    <font>
      <sz val="12"/>
      <color theme="1"/>
      <name val="Calibri"/>
      <family val="2"/>
      <scheme val="minor"/>
    </font>
    <font>
      <sz val="11"/>
      <color rgb="FFC00000"/>
      <name val="Calibri"/>
      <family val="2"/>
      <scheme val="minor"/>
    </font>
    <font>
      <b/>
      <sz val="14"/>
      <name val="Calibri"/>
      <family val="2"/>
      <scheme val="minor"/>
    </font>
    <font>
      <sz val="11"/>
      <color theme="1"/>
      <name val="Arial"/>
      <family val="2"/>
    </font>
    <font>
      <sz val="11"/>
      <name val="Times New Roman"/>
      <family val="1"/>
    </font>
    <font>
      <sz val="10"/>
      <name val="MS Sans Serif"/>
      <family val="2"/>
    </font>
    <font>
      <sz val="10"/>
      <name val="Arial"/>
      <family val="2"/>
    </font>
    <font>
      <i/>
      <sz val="11"/>
      <color rgb="FFC00000"/>
      <name val="Calibri"/>
      <family val="2"/>
      <scheme val="minor"/>
    </font>
    <font>
      <b/>
      <sz val="20"/>
      <color theme="0"/>
      <name val="Calibri"/>
      <family val="2"/>
      <scheme val="minor"/>
    </font>
    <font>
      <sz val="20"/>
      <color theme="0"/>
      <name val="Calibri"/>
      <family val="2"/>
      <scheme val="minor"/>
    </font>
    <font>
      <sz val="8"/>
      <name val="Calibri"/>
      <family val="2"/>
      <scheme val="minor"/>
    </font>
    <font>
      <u/>
      <sz val="11"/>
      <color theme="10"/>
      <name val="Calibri"/>
      <family val="2"/>
      <scheme val="minor"/>
    </font>
    <font>
      <u/>
      <sz val="11"/>
      <color theme="1"/>
      <name val="Calibri"/>
      <family val="2"/>
      <scheme val="minor"/>
    </font>
    <font>
      <b/>
      <u/>
      <sz val="16"/>
      <color rgb="FF0070C0"/>
      <name val="Calibri"/>
      <family val="2"/>
      <scheme val="minor"/>
    </font>
    <font>
      <b/>
      <u/>
      <sz val="24"/>
      <color theme="1"/>
      <name val="Calibri"/>
      <family val="2"/>
      <charset val="161"/>
      <scheme val="minor"/>
    </font>
    <font>
      <sz val="10.8"/>
      <color theme="1"/>
      <name val="Calibri"/>
      <family val="2"/>
      <scheme val="minor"/>
    </font>
    <font>
      <b/>
      <u/>
      <sz val="11"/>
      <color theme="1"/>
      <name val="Calibri"/>
      <family val="2"/>
      <scheme val="minor"/>
    </font>
    <font>
      <sz val="11"/>
      <color theme="4"/>
      <name val="Calibri"/>
      <family val="2"/>
      <scheme val="minor"/>
    </font>
    <font>
      <sz val="14"/>
      <color theme="1"/>
      <name val="Calibri"/>
      <family val="2"/>
      <scheme val="minor"/>
    </font>
    <font>
      <b/>
      <u/>
      <sz val="12"/>
      <color rgb="FF0070C0"/>
      <name val="Calibri"/>
      <family val="2"/>
      <scheme val="minor"/>
    </font>
    <font>
      <sz val="11"/>
      <color rgb="FFFF0000"/>
      <name val="Calibri"/>
      <family val="2"/>
      <scheme val="minor"/>
    </font>
    <font>
      <b/>
      <u/>
      <sz val="11"/>
      <color theme="4"/>
      <name val="Calibri"/>
      <family val="2"/>
      <scheme val="minor"/>
    </font>
    <font>
      <b/>
      <u/>
      <sz val="11"/>
      <color rgb="FF0070C0"/>
      <name val="Calibri"/>
      <family val="2"/>
      <scheme val="minor"/>
    </font>
    <font>
      <b/>
      <sz val="11"/>
      <name val="Calibri"/>
      <family val="2"/>
      <scheme val="minor"/>
    </font>
    <font>
      <b/>
      <sz val="16"/>
      <color rgb="FFC00000"/>
      <name val="Calibri"/>
      <family val="2"/>
      <scheme val="minor"/>
    </font>
    <font>
      <sz val="10"/>
      <name val="Calibri"/>
      <family val="2"/>
      <scheme val="minor"/>
    </font>
    <font>
      <b/>
      <sz val="18"/>
      <color theme="1"/>
      <name val="Calibri"/>
      <family val="2"/>
      <scheme val="minor"/>
    </font>
    <font>
      <sz val="9"/>
      <color rgb="FFFF0000"/>
      <name val="Calibri"/>
      <family val="2"/>
      <scheme val="minor"/>
    </font>
    <font>
      <b/>
      <sz val="9"/>
      <name val="Calibri"/>
      <family val="2"/>
      <scheme val="minor"/>
    </font>
    <font>
      <b/>
      <sz val="8"/>
      <name val="Calibri"/>
      <family val="2"/>
      <scheme val="minor"/>
    </font>
    <font>
      <sz val="9"/>
      <name val="Calibri"/>
      <family val="2"/>
      <scheme val="minor"/>
    </font>
    <font>
      <sz val="8"/>
      <color rgb="FFFF0000"/>
      <name val="Calibri"/>
      <family val="2"/>
      <scheme val="minor"/>
    </font>
    <font>
      <b/>
      <sz val="16"/>
      <color theme="4"/>
      <name val="Calibri"/>
      <family val="2"/>
      <scheme val="minor"/>
    </font>
    <font>
      <b/>
      <u/>
      <sz val="16"/>
      <color theme="4"/>
      <name val="Calibri"/>
      <family val="2"/>
      <scheme val="minor"/>
    </font>
    <font>
      <b/>
      <sz val="18"/>
      <name val="Calibri"/>
      <family val="2"/>
      <scheme val="minor"/>
    </font>
    <font>
      <b/>
      <sz val="16"/>
      <name val="Calibri"/>
      <family val="2"/>
      <scheme val="minor"/>
    </font>
    <font>
      <b/>
      <sz val="10"/>
      <name val="Calibri"/>
      <family val="2"/>
      <scheme val="minor"/>
    </font>
    <font>
      <b/>
      <i/>
      <u/>
      <sz val="10"/>
      <name val="Calibri"/>
      <family val="2"/>
      <scheme val="minor"/>
    </font>
    <font>
      <sz val="12"/>
      <name val="Calibri"/>
      <family val="2"/>
      <scheme val="minor"/>
    </font>
    <font>
      <sz val="11"/>
      <name val="Calibri"/>
      <family val="2"/>
      <scheme val="minor"/>
    </font>
    <font>
      <b/>
      <sz val="10"/>
      <color theme="1"/>
      <name val="Calibri"/>
      <family val="2"/>
      <scheme val="minor"/>
    </font>
    <font>
      <i/>
      <sz val="11"/>
      <name val="Calibri"/>
      <family val="2"/>
      <scheme val="minor"/>
    </font>
    <font>
      <sz val="16"/>
      <name val="Calibri"/>
      <family val="2"/>
      <scheme val="minor"/>
    </font>
    <font>
      <sz val="16"/>
      <color theme="1"/>
      <name val="Calibri"/>
      <family val="2"/>
      <scheme val="minor"/>
    </font>
    <font>
      <b/>
      <sz val="16"/>
      <color theme="1"/>
      <name val="Calibri"/>
      <family val="2"/>
      <scheme val="minor"/>
    </font>
    <font>
      <b/>
      <u/>
      <sz val="16"/>
      <color theme="10"/>
      <name val="Calibri"/>
      <family val="2"/>
      <scheme val="minor"/>
    </font>
    <font>
      <b/>
      <sz val="12"/>
      <name val="Calibri"/>
      <family val="2"/>
      <scheme val="minor"/>
    </font>
    <font>
      <b/>
      <sz val="12"/>
      <color theme="1"/>
      <name val="Calibri"/>
      <family val="2"/>
      <charset val="161"/>
      <scheme val="minor"/>
    </font>
    <font>
      <sz val="11"/>
      <color theme="1"/>
      <name val="Calibri"/>
      <family val="2"/>
    </font>
    <font>
      <vertAlign val="superscript"/>
      <sz val="11"/>
      <color theme="1"/>
      <name val="Calibri"/>
      <family val="2"/>
      <charset val="161"/>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indexed="65"/>
        <bgColor indexed="64"/>
      </patternFill>
    </fill>
    <fill>
      <patternFill patternType="solid">
        <fgColor theme="4"/>
        <bgColor indexed="64"/>
      </patternFill>
    </fill>
    <fill>
      <patternFill patternType="solid">
        <fgColor theme="0" tint="-0.249977111117893"/>
        <bgColor indexed="64"/>
      </patternFill>
    </fill>
    <fill>
      <patternFill patternType="solid">
        <fgColor rgb="FFC00000"/>
        <bgColor indexed="64"/>
      </patternFill>
    </fill>
    <fill>
      <patternFill patternType="solid">
        <fgColor theme="9"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9"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10" fillId="0" borderId="0">
      <alignment vertical="center"/>
    </xf>
    <xf numFmtId="0" fontId="11" fillId="0" borderId="0"/>
    <xf numFmtId="177" fontId="11" fillId="0" borderId="0" applyFont="0" applyFill="0" applyBorder="0" applyAlignment="0" applyProtection="0"/>
    <xf numFmtId="0" fontId="12" fillId="0" borderId="0"/>
    <xf numFmtId="9" fontId="12" fillId="0" borderId="0" applyFont="0" applyFill="0" applyBorder="0" applyAlignment="0" applyProtection="0"/>
    <xf numFmtId="0" fontId="17" fillId="0" borderId="0" applyNumberFormat="0" applyFill="0" applyBorder="0" applyAlignment="0" applyProtection="0"/>
  </cellStyleXfs>
  <cellXfs count="526">
    <xf numFmtId="0" fontId="0" fillId="0" borderId="0" xfId="0"/>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1" fillId="0" borderId="0" xfId="0" applyFont="1" applyAlignment="1">
      <alignment vertical="center"/>
    </xf>
    <xf numFmtId="0" fontId="1" fillId="5" borderId="1" xfId="0" applyFont="1" applyFill="1" applyBorder="1" applyAlignment="1">
      <alignment horizontal="center" vertical="center" wrapText="1"/>
    </xf>
    <xf numFmtId="0" fontId="7" fillId="0" borderId="1" xfId="0" applyFont="1" applyBorder="1" applyAlignment="1">
      <alignment horizontal="center" vertical="top" wrapText="1"/>
    </xf>
    <xf numFmtId="4" fontId="0" fillId="5" borderId="1" xfId="0" applyNumberFormat="1" applyFill="1" applyBorder="1" applyAlignment="1">
      <alignment horizontal="right" vertical="center"/>
    </xf>
    <xf numFmtId="9" fontId="0" fillId="5" borderId="1" xfId="1" applyFont="1" applyFill="1" applyBorder="1" applyAlignment="1">
      <alignment horizontal="center" vertical="center"/>
    </xf>
    <xf numFmtId="166" fontId="6" fillId="5" borderId="1" xfId="0" applyNumberFormat="1" applyFont="1" applyFill="1" applyBorder="1" applyAlignment="1">
      <alignment horizontal="right" vertical="center"/>
    </xf>
    <xf numFmtId="179" fontId="6" fillId="5" borderId="1" xfId="0" applyNumberFormat="1" applyFont="1" applyFill="1" applyBorder="1" applyAlignment="1">
      <alignment horizontal="right" vertical="center"/>
    </xf>
    <xf numFmtId="180" fontId="6" fillId="5" borderId="1" xfId="0" applyNumberFormat="1" applyFont="1" applyFill="1" applyBorder="1" applyAlignment="1">
      <alignment horizontal="right" vertical="center"/>
    </xf>
    <xf numFmtId="181" fontId="6" fillId="5" borderId="1" xfId="0" applyNumberFormat="1" applyFont="1" applyFill="1" applyBorder="1" applyAlignment="1">
      <alignment horizontal="right" vertical="center"/>
    </xf>
    <xf numFmtId="182" fontId="6" fillId="5" borderId="1" xfId="0" applyNumberFormat="1" applyFont="1" applyFill="1" applyBorder="1" applyAlignment="1">
      <alignment horizontal="right" vertical="center"/>
    </xf>
    <xf numFmtId="183" fontId="6" fillId="5" borderId="1" xfId="0" applyNumberFormat="1" applyFont="1" applyFill="1" applyBorder="1" applyAlignment="1">
      <alignment horizontal="right" vertical="center"/>
    </xf>
    <xf numFmtId="184" fontId="6" fillId="5" borderId="1" xfId="0" applyNumberFormat="1" applyFont="1" applyFill="1" applyBorder="1" applyAlignment="1">
      <alignment horizontal="right" vertical="center"/>
    </xf>
    <xf numFmtId="185" fontId="6" fillId="5" borderId="1" xfId="0" applyNumberFormat="1" applyFont="1" applyFill="1" applyBorder="1" applyAlignment="1">
      <alignment horizontal="right" vertical="center"/>
    </xf>
    <xf numFmtId="186" fontId="6" fillId="5" borderId="1" xfId="0" applyNumberFormat="1" applyFont="1" applyFill="1" applyBorder="1" applyAlignment="1">
      <alignment horizontal="right" vertical="center"/>
    </xf>
    <xf numFmtId="187" fontId="6" fillId="5" borderId="1" xfId="0" applyNumberFormat="1" applyFont="1" applyFill="1" applyBorder="1" applyAlignment="1">
      <alignment horizontal="right" vertical="center"/>
    </xf>
    <xf numFmtId="4" fontId="1" fillId="10" borderId="1" xfId="0" applyNumberFormat="1" applyFont="1" applyFill="1" applyBorder="1" applyAlignment="1">
      <alignment horizontal="right" vertical="center"/>
    </xf>
    <xf numFmtId="9" fontId="0" fillId="10" borderId="1" xfId="1" applyFont="1" applyFill="1" applyBorder="1" applyAlignment="1">
      <alignment horizontal="center" vertical="center"/>
    </xf>
    <xf numFmtId="4" fontId="1" fillId="10" borderId="1" xfId="0" applyNumberFormat="1" applyFont="1" applyFill="1" applyBorder="1" applyAlignment="1">
      <alignment vertical="center"/>
    </xf>
    <xf numFmtId="9" fontId="0" fillId="10" borderId="1" xfId="0" applyNumberFormat="1" applyFill="1" applyBorder="1" applyAlignment="1">
      <alignment horizontal="center" vertical="center"/>
    </xf>
    <xf numFmtId="0" fontId="0" fillId="5" borderId="1" xfId="0" applyFill="1" applyBorder="1" applyAlignment="1">
      <alignment vertical="center"/>
    </xf>
    <xf numFmtId="0" fontId="0" fillId="5" borderId="1" xfId="0" applyFill="1" applyBorder="1" applyAlignment="1">
      <alignment horizontal="center" vertical="center"/>
    </xf>
    <xf numFmtId="3" fontId="0" fillId="5" borderId="1" xfId="0" applyNumberFormat="1" applyFill="1" applyBorder="1" applyAlignment="1">
      <alignment horizontal="center" vertical="center"/>
    </xf>
    <xf numFmtId="0" fontId="1" fillId="10" borderId="2" xfId="0" applyFont="1" applyFill="1" applyBorder="1" applyAlignment="1">
      <alignment vertical="center" wrapText="1"/>
    </xf>
    <xf numFmtId="0" fontId="1" fillId="10" borderId="9" xfId="0" applyFont="1" applyFill="1" applyBorder="1" applyAlignment="1">
      <alignment horizontal="right" vertical="center" wrapText="1"/>
    </xf>
    <xf numFmtId="0" fontId="1" fillId="10" borderId="8" xfId="0" applyFont="1" applyFill="1" applyBorder="1" applyAlignment="1">
      <alignment vertical="center"/>
    </xf>
    <xf numFmtId="0" fontId="1" fillId="10" borderId="2" xfId="0" applyFont="1" applyFill="1" applyBorder="1" applyAlignment="1">
      <alignment vertical="center"/>
    </xf>
    <xf numFmtId="3" fontId="1" fillId="10" borderId="1" xfId="0" applyNumberFormat="1" applyFont="1" applyFill="1" applyBorder="1" applyAlignment="1">
      <alignment horizontal="center" vertical="center"/>
    </xf>
    <xf numFmtId="0" fontId="1" fillId="7" borderId="1" xfId="0" applyFont="1" applyFill="1" applyBorder="1" applyAlignment="1">
      <alignment horizontal="center" vertical="center" wrapText="1"/>
    </xf>
    <xf numFmtId="0" fontId="0" fillId="11" borderId="0" xfId="0" applyFill="1" applyAlignment="1">
      <alignment horizontal="center" vertical="center"/>
    </xf>
    <xf numFmtId="0" fontId="15" fillId="11" borderId="0" xfId="0" applyFont="1" applyFill="1" applyAlignment="1">
      <alignment horizontal="left" vertical="center"/>
    </xf>
    <xf numFmtId="0" fontId="15" fillId="0" borderId="0" xfId="0" applyFont="1" applyAlignment="1">
      <alignment horizontal="left" vertical="center"/>
    </xf>
    <xf numFmtId="0" fontId="5" fillId="10" borderId="9" xfId="0" applyFont="1" applyFill="1" applyBorder="1" applyAlignment="1">
      <alignment horizontal="left" vertical="center" wrapText="1"/>
    </xf>
    <xf numFmtId="4" fontId="0" fillId="12" borderId="1" xfId="0" applyNumberFormat="1" applyFill="1" applyBorder="1" applyAlignment="1">
      <alignment horizontal="right" vertical="center"/>
    </xf>
    <xf numFmtId="0" fontId="0" fillId="12" borderId="1" xfId="0" applyFill="1" applyBorder="1" applyAlignment="1">
      <alignment horizontal="left" vertical="center"/>
    </xf>
    <xf numFmtId="49" fontId="0" fillId="12" borderId="8" xfId="0" quotePrefix="1" applyNumberFormat="1" applyFill="1" applyBorder="1" applyAlignment="1">
      <alignment horizontal="left" vertical="center"/>
    </xf>
    <xf numFmtId="4" fontId="0" fillId="10" borderId="1" xfId="0" applyNumberFormat="1" applyFill="1" applyBorder="1" applyAlignment="1">
      <alignment horizontal="right" vertical="center"/>
    </xf>
    <xf numFmtId="9" fontId="0" fillId="12" borderId="1" xfId="1" applyFont="1" applyFill="1" applyBorder="1" applyAlignment="1">
      <alignment horizontal="center" vertical="center"/>
    </xf>
    <xf numFmtId="9" fontId="1" fillId="10" borderId="1" xfId="1" applyFont="1" applyFill="1" applyBorder="1" applyAlignment="1">
      <alignment horizontal="center" vertical="center"/>
    </xf>
    <xf numFmtId="4" fontId="0" fillId="10" borderId="1" xfId="0" applyNumberFormat="1" applyFill="1" applyBorder="1" applyAlignment="1">
      <alignment vertical="center"/>
    </xf>
    <xf numFmtId="4" fontId="0" fillId="10" borderId="9" xfId="0" applyNumberFormat="1" applyFill="1" applyBorder="1" applyAlignment="1">
      <alignment vertical="center"/>
    </xf>
    <xf numFmtId="4" fontId="0" fillId="10" borderId="9" xfId="0" applyNumberFormat="1" applyFill="1" applyBorder="1" applyAlignment="1">
      <alignment horizontal="right" vertical="center"/>
    </xf>
    <xf numFmtId="0" fontId="0" fillId="5" borderId="6" xfId="0" applyFill="1" applyBorder="1" applyAlignment="1">
      <alignment vertical="center"/>
    </xf>
    <xf numFmtId="4" fontId="1" fillId="10" borderId="9" xfId="0" applyNumberFormat="1" applyFont="1" applyFill="1" applyBorder="1" applyAlignment="1">
      <alignment vertical="center"/>
    </xf>
    <xf numFmtId="4" fontId="5" fillId="10" borderId="9" xfId="0" applyNumberFormat="1" applyFont="1" applyFill="1" applyBorder="1" applyAlignment="1">
      <alignment horizontal="right" vertical="center"/>
    </xf>
    <xf numFmtId="49" fontId="0" fillId="12" borderId="1" xfId="0" applyNumberFormat="1" applyFill="1" applyBorder="1" applyAlignment="1">
      <alignment horizontal="left" vertical="center"/>
    </xf>
    <xf numFmtId="49" fontId="0" fillId="12" borderId="1" xfId="0" quotePrefix="1" applyNumberFormat="1" applyFill="1" applyBorder="1" applyAlignment="1">
      <alignment horizontal="left" vertical="center"/>
    </xf>
    <xf numFmtId="0" fontId="0" fillId="5" borderId="1" xfId="0" applyFill="1" applyBorder="1" applyAlignment="1">
      <alignment horizontal="center" vertical="center" wrapText="1"/>
    </xf>
    <xf numFmtId="0" fontId="3" fillId="5" borderId="1" xfId="0" applyFont="1" applyFill="1" applyBorder="1" applyAlignment="1">
      <alignment horizontal="center" vertical="center"/>
    </xf>
    <xf numFmtId="4" fontId="3" fillId="10" borderId="1" xfId="0" applyNumberFormat="1" applyFont="1" applyFill="1" applyBorder="1" applyAlignment="1">
      <alignment horizontal="right" vertical="center"/>
    </xf>
    <xf numFmtId="0" fontId="3" fillId="0" borderId="0" xfId="0" applyFont="1" applyAlignment="1">
      <alignment horizontal="center" vertical="center"/>
    </xf>
    <xf numFmtId="4" fontId="3" fillId="5" borderId="1" xfId="0" applyNumberFormat="1" applyFont="1" applyFill="1" applyBorder="1" applyAlignment="1">
      <alignment horizontal="right" vertical="center"/>
    </xf>
    <xf numFmtId="4" fontId="3" fillId="10" borderId="1" xfId="0" applyNumberFormat="1" applyFont="1" applyFill="1" applyBorder="1" applyAlignment="1">
      <alignment vertical="center"/>
    </xf>
    <xf numFmtId="0" fontId="7" fillId="10" borderId="2" xfId="0" applyFont="1" applyFill="1" applyBorder="1" applyAlignment="1">
      <alignment vertical="center"/>
    </xf>
    <xf numFmtId="0" fontId="7" fillId="10" borderId="9" xfId="0" applyFont="1" applyFill="1" applyBorder="1" applyAlignment="1">
      <alignment vertical="center"/>
    </xf>
    <xf numFmtId="4" fontId="5" fillId="10" borderId="1" xfId="0" applyNumberFormat="1" applyFont="1" applyFill="1" applyBorder="1" applyAlignment="1">
      <alignment horizontal="right" vertical="center"/>
    </xf>
    <xf numFmtId="3" fontId="0" fillId="2" borderId="1" xfId="0" applyNumberFormat="1" applyFill="1" applyBorder="1" applyAlignment="1" applyProtection="1">
      <alignment horizontal="right" vertical="center"/>
      <protection locked="0"/>
    </xf>
    <xf numFmtId="4" fontId="0" fillId="2" borderId="1" xfId="0" applyNumberFormat="1" applyFill="1" applyBorder="1" applyAlignment="1" applyProtection="1">
      <alignment horizontal="right" vertical="center"/>
      <protection locked="0"/>
    </xf>
    <xf numFmtId="3" fontId="3" fillId="2" borderId="1" xfId="0" applyNumberFormat="1" applyFont="1" applyFill="1" applyBorder="1" applyAlignment="1" applyProtection="1">
      <alignment horizontal="right" vertical="center"/>
      <protection locked="0"/>
    </xf>
    <xf numFmtId="3" fontId="0" fillId="2" borderId="1" xfId="0" applyNumberFormat="1" applyFill="1" applyBorder="1" applyAlignment="1" applyProtection="1">
      <alignment horizontal="center" vertical="center"/>
      <protection locked="0"/>
    </xf>
    <xf numFmtId="165" fontId="0" fillId="2" borderId="1" xfId="0" applyNumberFormat="1" applyFill="1" applyBorder="1" applyAlignment="1" applyProtection="1">
      <alignment horizontal="center" vertical="center"/>
      <protection locked="0"/>
    </xf>
    <xf numFmtId="9" fontId="0" fillId="2" borderId="1" xfId="1" applyFont="1" applyFill="1" applyBorder="1" applyAlignment="1" applyProtection="1">
      <alignment horizontal="center" vertical="center"/>
      <protection locked="0"/>
    </xf>
    <xf numFmtId="9" fontId="0" fillId="2" borderId="1" xfId="1" applyFont="1" applyFill="1" applyBorder="1" applyAlignment="1" applyProtection="1">
      <alignment horizontal="right" vertical="center"/>
      <protection locked="0"/>
    </xf>
    <xf numFmtId="3" fontId="3" fillId="2" borderId="1" xfId="0" applyNumberFormat="1" applyFont="1" applyFill="1" applyBorder="1" applyAlignment="1" applyProtection="1">
      <alignment horizontal="center" vertical="center"/>
      <protection locked="0"/>
    </xf>
    <xf numFmtId="9" fontId="0" fillId="2" borderId="6" xfId="0" applyNumberFormat="1" applyFill="1" applyBorder="1" applyAlignment="1" applyProtection="1">
      <alignment horizontal="center" vertical="center"/>
      <protection locked="0"/>
    </xf>
    <xf numFmtId="0" fontId="1" fillId="7"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189" fontId="0" fillId="5" borderId="1" xfId="3" applyNumberFormat="1" applyFont="1" applyFill="1" applyBorder="1" applyAlignment="1" applyProtection="1">
      <alignment horizontal="right" vertical="center"/>
    </xf>
    <xf numFmtId="189" fontId="1" fillId="10" borderId="1" xfId="3" applyNumberFormat="1" applyFont="1" applyFill="1" applyBorder="1" applyAlignment="1" applyProtection="1">
      <alignment horizontal="right" vertical="center"/>
    </xf>
    <xf numFmtId="44" fontId="0" fillId="2" borderId="1" xfId="3" applyFont="1" applyFill="1" applyBorder="1" applyAlignment="1" applyProtection="1">
      <alignment horizontal="right" vertical="center"/>
      <protection locked="0"/>
    </xf>
    <xf numFmtId="9" fontId="0" fillId="2" borderId="1" xfId="0" applyNumberFormat="1" applyFill="1" applyBorder="1" applyAlignment="1" applyProtection="1">
      <alignment horizontal="center" vertical="center"/>
      <protection locked="0"/>
    </xf>
    <xf numFmtId="0" fontId="19" fillId="5" borderId="2" xfId="9" applyFont="1" applyFill="1" applyBorder="1" applyAlignment="1" applyProtection="1">
      <alignment vertical="center"/>
    </xf>
    <xf numFmtId="0" fontId="0" fillId="9" borderId="3" xfId="0" applyFill="1" applyBorder="1" applyAlignment="1">
      <alignment vertical="center"/>
    </xf>
    <xf numFmtId="0" fontId="0" fillId="9" borderId="11" xfId="0" applyFill="1" applyBorder="1" applyAlignment="1">
      <alignment vertical="center"/>
    </xf>
    <xf numFmtId="0" fontId="0" fillId="9" borderId="5" xfId="0" applyFill="1" applyBorder="1" applyAlignment="1">
      <alignment vertical="center"/>
    </xf>
    <xf numFmtId="0" fontId="1" fillId="9" borderId="15" xfId="0" applyFont="1" applyFill="1" applyBorder="1" applyAlignment="1">
      <alignment horizontal="center" vertical="center"/>
    </xf>
    <xf numFmtId="0" fontId="1" fillId="9" borderId="13" xfId="0" applyFont="1" applyFill="1" applyBorder="1" applyAlignment="1">
      <alignment horizontal="center" vertical="center"/>
    </xf>
    <xf numFmtId="0" fontId="0" fillId="9" borderId="15" xfId="0" applyFill="1" applyBorder="1" applyAlignment="1">
      <alignment vertical="center"/>
    </xf>
    <xf numFmtId="0" fontId="0" fillId="9" borderId="13" xfId="0" applyFill="1" applyBorder="1" applyAlignment="1">
      <alignment vertical="center"/>
    </xf>
    <xf numFmtId="0" fontId="0" fillId="9" borderId="6" xfId="0" applyFill="1" applyBorder="1" applyAlignment="1">
      <alignment vertical="center"/>
    </xf>
    <xf numFmtId="0" fontId="0" fillId="9" borderId="12" xfId="0" applyFill="1" applyBorder="1" applyAlignment="1">
      <alignment vertical="center"/>
    </xf>
    <xf numFmtId="0" fontId="0" fillId="9" borderId="7" xfId="0" applyFill="1" applyBorder="1" applyAlignment="1">
      <alignment vertical="center"/>
    </xf>
    <xf numFmtId="0" fontId="0" fillId="0" borderId="15"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9" borderId="11" xfId="0" applyFill="1" applyBorder="1" applyAlignment="1">
      <alignment horizontal="center" vertical="center"/>
    </xf>
    <xf numFmtId="0" fontId="0" fillId="9" borderId="12" xfId="0" applyFill="1" applyBorder="1" applyAlignment="1">
      <alignment horizontal="center" vertical="center"/>
    </xf>
    <xf numFmtId="0" fontId="0" fillId="9" borderId="13" xfId="0" applyFill="1" applyBorder="1" applyAlignment="1">
      <alignment horizontal="center" vertical="center" wrapText="1"/>
    </xf>
    <xf numFmtId="0" fontId="0" fillId="9" borderId="15" xfId="0" applyFill="1" applyBorder="1" applyAlignment="1">
      <alignment horizontal="center" vertical="center" wrapText="1"/>
    </xf>
    <xf numFmtId="0" fontId="14" fillId="11" borderId="0" xfId="0" applyFont="1" applyFill="1" applyAlignment="1">
      <alignment horizontal="left" vertical="center"/>
    </xf>
    <xf numFmtId="4" fontId="14" fillId="11" borderId="0" xfId="0" applyNumberFormat="1" applyFont="1" applyFill="1" applyAlignment="1">
      <alignment horizontal="left" vertical="center"/>
    </xf>
    <xf numFmtId="0" fontId="1" fillId="11" borderId="0" xfId="0" applyFont="1" applyFill="1" applyAlignment="1">
      <alignment horizontal="right" vertical="center" wrapText="1"/>
    </xf>
    <xf numFmtId="4" fontId="1" fillId="11" borderId="0" xfId="0" applyNumberFormat="1" applyFont="1" applyFill="1" applyAlignment="1">
      <alignment horizontal="right" vertical="center"/>
    </xf>
    <xf numFmtId="0" fontId="1" fillId="0" borderId="0" xfId="0" applyFont="1" applyAlignment="1">
      <alignment horizontal="right" vertical="center" wrapText="1"/>
    </xf>
    <xf numFmtId="4" fontId="1" fillId="0" borderId="0" xfId="0" applyNumberFormat="1" applyFont="1" applyAlignment="1">
      <alignment horizontal="right" vertical="center"/>
    </xf>
    <xf numFmtId="0" fontId="0" fillId="12" borderId="8" xfId="0" applyFill="1" applyBorder="1" applyAlignment="1">
      <alignment vertical="center"/>
    </xf>
    <xf numFmtId="0" fontId="0" fillId="12" borderId="2" xfId="0" applyFill="1" applyBorder="1" applyAlignment="1">
      <alignment vertical="center"/>
    </xf>
    <xf numFmtId="0" fontId="0" fillId="12" borderId="9" xfId="0" applyFill="1" applyBorder="1" applyAlignment="1">
      <alignment vertical="center"/>
    </xf>
    <xf numFmtId="0" fontId="0" fillId="12" borderId="3" xfId="0" applyFill="1" applyBorder="1" applyAlignment="1">
      <alignment vertical="center"/>
    </xf>
    <xf numFmtId="0" fontId="0" fillId="12" borderId="11" xfId="0" applyFill="1" applyBorder="1" applyAlignment="1">
      <alignment vertical="center"/>
    </xf>
    <xf numFmtId="0" fontId="0" fillId="12" borderId="5" xfId="0" applyFill="1" applyBorder="1" applyAlignment="1">
      <alignment vertical="center"/>
    </xf>
    <xf numFmtId="0" fontId="0" fillId="10" borderId="2" xfId="0" applyFill="1" applyBorder="1" applyAlignment="1">
      <alignment vertical="center"/>
    </xf>
    <xf numFmtId="0" fontId="0" fillId="10" borderId="9" xfId="0" applyFill="1" applyBorder="1" applyAlignment="1">
      <alignment vertical="center"/>
    </xf>
    <xf numFmtId="0" fontId="0" fillId="5" borderId="12" xfId="0" applyFill="1" applyBorder="1" applyAlignment="1">
      <alignment vertical="center"/>
    </xf>
    <xf numFmtId="0" fontId="0" fillId="5" borderId="7" xfId="0" applyFill="1" applyBorder="1" applyAlignment="1">
      <alignment vertical="center"/>
    </xf>
    <xf numFmtId="0" fontId="5" fillId="0" borderId="0" xfId="0" applyFont="1" applyAlignment="1">
      <alignment horizontal="right" vertical="center" wrapText="1"/>
    </xf>
    <xf numFmtId="4" fontId="5" fillId="0" borderId="0" xfId="0" applyNumberFormat="1" applyFont="1" applyAlignment="1">
      <alignment horizontal="center" vertical="center"/>
    </xf>
    <xf numFmtId="0" fontId="0" fillId="5" borderId="1" xfId="0" applyFill="1" applyBorder="1" applyAlignment="1">
      <alignment horizontal="left" vertical="center" wrapText="1"/>
    </xf>
    <xf numFmtId="9" fontId="0" fillId="12" borderId="1" xfId="0" applyNumberFormat="1" applyFill="1" applyBorder="1" applyAlignment="1">
      <alignment horizontal="center" vertical="center"/>
    </xf>
    <xf numFmtId="9" fontId="0" fillId="5" borderId="1" xfId="0" applyNumberFormat="1" applyFill="1" applyBorder="1" applyAlignment="1">
      <alignment horizontal="center" vertical="center"/>
    </xf>
    <xf numFmtId="0" fontId="0" fillId="3" borderId="0" xfId="0" applyFill="1"/>
    <xf numFmtId="0" fontId="20" fillId="3" borderId="0" xfId="9" applyFont="1" applyFill="1" applyAlignment="1">
      <alignment horizontal="center" vertical="center"/>
    </xf>
    <xf numFmtId="0" fontId="21" fillId="3" borderId="0" xfId="0" applyFont="1" applyFill="1"/>
    <xf numFmtId="0" fontId="24" fillId="3" borderId="0" xfId="0" applyFont="1" applyFill="1"/>
    <xf numFmtId="0" fontId="4" fillId="0" borderId="1" xfId="0" applyFont="1" applyBorder="1" applyAlignment="1">
      <alignment horizontal="center" vertical="top" wrapText="1"/>
    </xf>
    <xf numFmtId="0" fontId="5" fillId="12" borderId="9" xfId="0" applyFont="1" applyFill="1" applyBorder="1" applyAlignment="1">
      <alignment horizontal="left" vertical="center" wrapText="1"/>
    </xf>
    <xf numFmtId="0" fontId="1" fillId="10" borderId="9" xfId="0" applyFont="1" applyFill="1" applyBorder="1" applyAlignment="1">
      <alignment horizontal="left" vertical="center"/>
    </xf>
    <xf numFmtId="0" fontId="4" fillId="10" borderId="1" xfId="0" applyFont="1" applyFill="1" applyBorder="1" applyAlignment="1">
      <alignment horizontal="left" vertical="center"/>
    </xf>
    <xf numFmtId="0" fontId="1" fillId="10" borderId="1" xfId="0" applyFont="1" applyFill="1" applyBorder="1" applyAlignment="1">
      <alignment horizontal="left" vertical="center" wrapText="1"/>
    </xf>
    <xf numFmtId="0" fontId="1" fillId="10" borderId="1" xfId="0" applyFont="1" applyFill="1" applyBorder="1" applyAlignment="1">
      <alignment horizontal="center" vertical="center" wrapText="1"/>
    </xf>
    <xf numFmtId="0" fontId="1" fillId="10" borderId="9" xfId="0" applyFont="1" applyFill="1" applyBorder="1" applyAlignment="1">
      <alignment horizontal="left" vertical="center" wrapText="1"/>
    </xf>
    <xf numFmtId="0" fontId="1" fillId="10" borderId="1" xfId="0" applyFont="1" applyFill="1" applyBorder="1" applyAlignment="1">
      <alignment horizontal="center" vertical="center"/>
    </xf>
    <xf numFmtId="0" fontId="27" fillId="10" borderId="1" xfId="9" applyFont="1" applyFill="1" applyBorder="1" applyAlignment="1">
      <alignment horizontal="center" vertical="center" wrapText="1"/>
    </xf>
    <xf numFmtId="0" fontId="28" fillId="10" borderId="1" xfId="9" applyFont="1" applyFill="1" applyBorder="1" applyAlignment="1">
      <alignment horizontal="center" vertical="center" wrapText="1"/>
    </xf>
    <xf numFmtId="16" fontId="3" fillId="5" borderId="1" xfId="0" quotePrefix="1"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0" fillId="12" borderId="1" xfId="0" applyFill="1" applyBorder="1" applyAlignment="1">
      <alignment horizontal="left" vertical="center" wrapText="1"/>
    </xf>
    <xf numFmtId="0" fontId="3" fillId="5" borderId="1" xfId="0" applyFont="1" applyFill="1" applyBorder="1" applyAlignment="1">
      <alignment vertical="center" wrapText="1"/>
    </xf>
    <xf numFmtId="0" fontId="0" fillId="12" borderId="8" xfId="0" applyFill="1" applyBorder="1" applyAlignment="1">
      <alignment vertical="center" wrapText="1"/>
    </xf>
    <xf numFmtId="0" fontId="0" fillId="12" borderId="3" xfId="0" applyFill="1" applyBorder="1" applyAlignment="1">
      <alignment vertical="center" wrapText="1"/>
    </xf>
    <xf numFmtId="0" fontId="5" fillId="10" borderId="8" xfId="0" applyFont="1" applyFill="1" applyBorder="1" applyAlignment="1">
      <alignment horizontal="left" vertical="center"/>
    </xf>
    <xf numFmtId="0" fontId="5" fillId="10" borderId="2" xfId="0" applyFont="1" applyFill="1" applyBorder="1" applyAlignment="1">
      <alignment vertical="center" wrapText="1"/>
    </xf>
    <xf numFmtId="3" fontId="5" fillId="10" borderId="8" xfId="0" applyNumberFormat="1" applyFont="1" applyFill="1" applyBorder="1" applyAlignment="1">
      <alignment horizontal="right" vertical="center"/>
    </xf>
    <xf numFmtId="166" fontId="5" fillId="10" borderId="9" xfId="0" applyNumberFormat="1" applyFont="1" applyFill="1" applyBorder="1" applyAlignment="1">
      <alignment horizontal="left" vertical="center"/>
    </xf>
    <xf numFmtId="4" fontId="5" fillId="10" borderId="8" xfId="0" applyNumberFormat="1" applyFont="1" applyFill="1" applyBorder="1" applyAlignment="1">
      <alignment horizontal="right" vertical="center"/>
    </xf>
    <xf numFmtId="0" fontId="30" fillId="5" borderId="8" xfId="7" applyFont="1" applyFill="1" applyBorder="1" applyAlignment="1">
      <alignment vertical="center"/>
    </xf>
    <xf numFmtId="0" fontId="30" fillId="5" borderId="2" xfId="7" applyFont="1" applyFill="1" applyBorder="1" applyAlignment="1">
      <alignment vertical="center"/>
    </xf>
    <xf numFmtId="0" fontId="30" fillId="5" borderId="2" xfId="0" applyFont="1" applyFill="1" applyBorder="1" applyAlignment="1">
      <alignment horizontal="center" vertical="center" wrapText="1"/>
    </xf>
    <xf numFmtId="0" fontId="30" fillId="5" borderId="9" xfId="7" applyFont="1" applyFill="1" applyBorder="1" applyAlignment="1">
      <alignment vertical="center"/>
    </xf>
    <xf numFmtId="0" fontId="30" fillId="0" borderId="0" xfId="7" applyFont="1" applyAlignment="1">
      <alignment vertical="center"/>
    </xf>
    <xf numFmtId="0" fontId="31" fillId="9" borderId="3" xfId="7" applyFont="1" applyFill="1" applyBorder="1"/>
    <xf numFmtId="0" fontId="6" fillId="9" borderId="11" xfId="0" applyFont="1" applyFill="1" applyBorder="1" applyAlignment="1">
      <alignment horizontal="left" vertical="center"/>
    </xf>
    <xf numFmtId="0" fontId="32" fillId="9" borderId="11" xfId="0" applyFont="1" applyFill="1" applyBorder="1" applyAlignment="1">
      <alignment vertical="center"/>
    </xf>
    <xf numFmtId="0" fontId="6" fillId="9" borderId="11" xfId="0" applyFont="1" applyFill="1" applyBorder="1" applyAlignment="1">
      <alignment horizontal="center" vertical="center"/>
    </xf>
    <xf numFmtId="0" fontId="32" fillId="9" borderId="11" xfId="0" applyFont="1" applyFill="1" applyBorder="1" applyAlignment="1">
      <alignment horizontal="left" vertical="center"/>
    </xf>
    <xf numFmtId="0" fontId="5" fillId="9" borderId="11" xfId="0" applyFont="1" applyFill="1" applyBorder="1" applyAlignment="1">
      <alignment horizontal="center" vertical="center" wrapText="1"/>
    </xf>
    <xf numFmtId="0" fontId="31" fillId="9" borderId="11" xfId="7" applyFont="1" applyFill="1" applyBorder="1"/>
    <xf numFmtId="0" fontId="31" fillId="9" borderId="5" xfId="7" applyFont="1" applyFill="1" applyBorder="1"/>
    <xf numFmtId="0" fontId="31" fillId="0" borderId="0" xfId="7" applyFont="1"/>
    <xf numFmtId="0" fontId="33" fillId="9" borderId="10" xfId="7" applyFont="1" applyFill="1" applyBorder="1" applyAlignment="1">
      <alignment horizontal="center" vertical="center"/>
    </xf>
    <xf numFmtId="0" fontId="34" fillId="10" borderId="9" xfId="7" applyFont="1" applyFill="1" applyBorder="1" applyAlignment="1">
      <alignment horizontal="center" vertical="center" wrapText="1"/>
    </xf>
    <xf numFmtId="0" fontId="34" fillId="10" borderId="9" xfId="7" applyFont="1" applyFill="1" applyBorder="1" applyAlignment="1">
      <alignment horizontal="left" vertical="center" wrapText="1"/>
    </xf>
    <xf numFmtId="0" fontId="35" fillId="10" borderId="1" xfId="7" applyFont="1" applyFill="1" applyBorder="1" applyAlignment="1">
      <alignment horizontal="center" vertical="center" wrapText="1"/>
    </xf>
    <xf numFmtId="0" fontId="33" fillId="9" borderId="13" xfId="7" applyFont="1" applyFill="1" applyBorder="1" applyAlignment="1">
      <alignment horizontal="center" vertical="center"/>
    </xf>
    <xf numFmtId="0" fontId="33" fillId="0" borderId="0" xfId="7" applyFont="1" applyAlignment="1">
      <alignment horizontal="center" vertical="center"/>
    </xf>
    <xf numFmtId="0" fontId="31" fillId="9" borderId="15" xfId="7" applyFont="1" applyFill="1" applyBorder="1"/>
    <xf numFmtId="0" fontId="36" fillId="5" borderId="7" xfId="7" applyFont="1" applyFill="1" applyBorder="1" applyAlignment="1">
      <alignment horizontal="center" vertical="center"/>
    </xf>
    <xf numFmtId="0" fontId="37" fillId="5" borderId="4" xfId="7" applyFont="1" applyFill="1" applyBorder="1" applyAlignment="1">
      <alignment horizontal="center" vertical="center"/>
    </xf>
    <xf numFmtId="0" fontId="16" fillId="5" borderId="4" xfId="7" applyFont="1" applyFill="1" applyBorder="1" applyAlignment="1">
      <alignment horizontal="center" vertical="center"/>
    </xf>
    <xf numFmtId="0" fontId="35" fillId="5" borderId="4" xfId="7" applyFont="1" applyFill="1" applyBorder="1" applyAlignment="1">
      <alignment horizontal="center" vertical="center"/>
    </xf>
    <xf numFmtId="0" fontId="36" fillId="9" borderId="13" xfId="7" applyFont="1" applyFill="1" applyBorder="1" applyAlignment="1">
      <alignment horizontal="center" vertical="center"/>
    </xf>
    <xf numFmtId="0" fontId="31" fillId="3" borderId="0" xfId="7" applyFont="1" applyFill="1"/>
    <xf numFmtId="49" fontId="2" fillId="5" borderId="1" xfId="0" quotePrefix="1" applyNumberFormat="1" applyFont="1" applyFill="1" applyBorder="1" applyAlignment="1">
      <alignment horizontal="left" vertical="center"/>
    </xf>
    <xf numFmtId="0" fontId="36" fillId="2" borderId="9" xfId="7" applyFont="1" applyFill="1" applyBorder="1" applyAlignment="1" applyProtection="1">
      <alignment horizontal="left" vertical="center"/>
      <protection locked="0"/>
    </xf>
    <xf numFmtId="2" fontId="16" fillId="2" borderId="1" xfId="7" applyNumberFormat="1" applyFont="1" applyFill="1" applyBorder="1" applyAlignment="1" applyProtection="1">
      <alignment horizontal="center" vertical="center"/>
      <protection locked="0"/>
    </xf>
    <xf numFmtId="2" fontId="16" fillId="5" borderId="1" xfId="7" applyNumberFormat="1" applyFont="1" applyFill="1" applyBorder="1" applyAlignment="1">
      <alignment horizontal="center" vertical="center"/>
    </xf>
    <xf numFmtId="0" fontId="16" fillId="2" borderId="1" xfId="7" applyFont="1" applyFill="1" applyBorder="1" applyAlignment="1" applyProtection="1">
      <alignment horizontal="center" vertical="center"/>
      <protection locked="0"/>
    </xf>
    <xf numFmtId="4" fontId="16" fillId="5" borderId="1" xfId="7" applyNumberFormat="1" applyFont="1" applyFill="1" applyBorder="1" applyAlignment="1">
      <alignment horizontal="center" vertical="center"/>
    </xf>
    <xf numFmtId="169" fontId="16" fillId="12" borderId="1" xfId="7" applyNumberFormat="1" applyFont="1" applyFill="1" applyBorder="1" applyAlignment="1">
      <alignment horizontal="center" vertical="center"/>
    </xf>
    <xf numFmtId="165" fontId="16" fillId="2" borderId="1" xfId="7" applyNumberFormat="1" applyFont="1" applyFill="1" applyBorder="1" applyAlignment="1" applyProtection="1">
      <alignment horizontal="center" vertical="center"/>
      <protection locked="0"/>
    </xf>
    <xf numFmtId="2" fontId="16" fillId="5" borderId="8" xfId="7" applyNumberFormat="1" applyFont="1" applyFill="1" applyBorder="1" applyAlignment="1">
      <alignment horizontal="center" vertical="center"/>
    </xf>
    <xf numFmtId="2" fontId="35" fillId="5" borderId="8" xfId="7" applyNumberFormat="1" applyFont="1" applyFill="1" applyBorder="1" applyAlignment="1">
      <alignment horizontal="center" vertical="center"/>
    </xf>
    <xf numFmtId="0" fontId="31" fillId="9" borderId="13" xfId="7" applyFont="1" applyFill="1" applyBorder="1"/>
    <xf numFmtId="49" fontId="2" fillId="5" borderId="8" xfId="0" quotePrefix="1" applyNumberFormat="1" applyFont="1" applyFill="1" applyBorder="1" applyAlignment="1">
      <alignment horizontal="left" vertical="center"/>
    </xf>
    <xf numFmtId="0" fontId="36" fillId="2" borderId="1" xfId="7" applyFont="1" applyFill="1" applyBorder="1" applyAlignment="1" applyProtection="1">
      <alignment horizontal="left" vertical="center"/>
      <protection locked="0"/>
    </xf>
    <xf numFmtId="0" fontId="16" fillId="5" borderId="1" xfId="7" applyFont="1" applyFill="1" applyBorder="1" applyAlignment="1">
      <alignment horizontal="center" vertical="center"/>
    </xf>
    <xf numFmtId="169" fontId="16" fillId="5" borderId="1" xfId="7" applyNumberFormat="1" applyFont="1" applyFill="1" applyBorder="1" applyAlignment="1">
      <alignment horizontal="center" vertical="center"/>
    </xf>
    <xf numFmtId="165" fontId="16" fillId="5" borderId="1" xfId="7" applyNumberFormat="1" applyFont="1" applyFill="1" applyBorder="1" applyAlignment="1">
      <alignment horizontal="center" vertical="center"/>
    </xf>
    <xf numFmtId="0" fontId="31" fillId="9" borderId="6" xfId="7" applyFont="1" applyFill="1" applyBorder="1"/>
    <xf numFmtId="0" fontId="31" fillId="9" borderId="12" xfId="7" applyFont="1" applyFill="1" applyBorder="1" applyAlignment="1">
      <alignment horizontal="left"/>
    </xf>
    <xf numFmtId="0" fontId="31" fillId="9" borderId="12" xfId="7" applyFont="1" applyFill="1" applyBorder="1"/>
    <xf numFmtId="0" fontId="31" fillId="9" borderId="7" xfId="7" applyFont="1" applyFill="1" applyBorder="1"/>
    <xf numFmtId="0" fontId="2" fillId="0" borderId="0" xfId="0" applyFont="1"/>
    <xf numFmtId="0" fontId="30" fillId="5" borderId="2" xfId="0" applyFont="1" applyFill="1" applyBorder="1" applyAlignment="1">
      <alignment vertical="center"/>
    </xf>
    <xf numFmtId="0" fontId="39" fillId="5" borderId="2" xfId="9" applyFont="1" applyFill="1" applyBorder="1" applyAlignment="1" applyProtection="1">
      <alignment vertical="center"/>
    </xf>
    <xf numFmtId="0" fontId="30" fillId="5" borderId="2" xfId="5" applyFont="1" applyFill="1" applyBorder="1" applyAlignment="1">
      <alignment vertical="center"/>
    </xf>
    <xf numFmtId="0" fontId="30" fillId="5" borderId="9" xfId="0" applyFont="1" applyFill="1" applyBorder="1" applyAlignment="1">
      <alignment horizontal="left" vertical="center"/>
    </xf>
    <xf numFmtId="0" fontId="30" fillId="0" borderId="0" xfId="0" applyFont="1" applyAlignment="1">
      <alignment vertical="center"/>
    </xf>
    <xf numFmtId="0" fontId="30" fillId="8" borderId="0" xfId="0" applyFont="1" applyFill="1" applyAlignment="1">
      <alignment vertical="center"/>
    </xf>
    <xf numFmtId="0" fontId="2" fillId="9" borderId="3" xfId="0" applyFont="1" applyFill="1" applyBorder="1" applyAlignment="1">
      <alignment vertical="center"/>
    </xf>
    <xf numFmtId="0" fontId="40" fillId="9" borderId="2" xfId="5" applyFont="1" applyFill="1" applyBorder="1" applyAlignment="1">
      <alignment horizontal="center" vertical="center"/>
    </xf>
    <xf numFmtId="0" fontId="40" fillId="9" borderId="11" xfId="5" applyFont="1" applyFill="1" applyBorder="1" applyAlignment="1">
      <alignment horizontal="center" vertical="center"/>
    </xf>
    <xf numFmtId="0" fontId="2" fillId="9" borderId="5" xfId="0" applyFont="1" applyFill="1" applyBorder="1" applyAlignment="1">
      <alignment vertical="center"/>
    </xf>
    <xf numFmtId="0" fontId="2" fillId="0" borderId="0" xfId="0" applyFont="1" applyAlignment="1">
      <alignment vertical="center"/>
    </xf>
    <xf numFmtId="0" fontId="2" fillId="8" borderId="0" xfId="0" applyFont="1" applyFill="1" applyAlignment="1">
      <alignment vertical="center"/>
    </xf>
    <xf numFmtId="0" fontId="2" fillId="9" borderId="10" xfId="0" applyFont="1" applyFill="1" applyBorder="1" applyAlignment="1">
      <alignment vertical="center"/>
    </xf>
    <xf numFmtId="49" fontId="42" fillId="5" borderId="1" xfId="5" applyNumberFormat="1" applyFont="1" applyFill="1" applyBorder="1" applyAlignment="1">
      <alignment horizontal="center" vertical="center" wrapText="1"/>
    </xf>
    <xf numFmtId="0" fontId="26" fillId="9" borderId="13" xfId="0" applyFont="1" applyFill="1" applyBorder="1" applyAlignment="1">
      <alignment vertical="center" wrapText="1"/>
    </xf>
    <xf numFmtId="0" fontId="26" fillId="0" borderId="0" xfId="0" applyFont="1" applyAlignment="1">
      <alignment vertical="center"/>
    </xf>
    <xf numFmtId="0" fontId="26" fillId="8" borderId="0" xfId="0" applyFont="1" applyFill="1" applyAlignment="1">
      <alignment vertical="center" wrapText="1"/>
    </xf>
    <xf numFmtId="49" fontId="42" fillId="7" borderId="1" xfId="5" applyNumberFormat="1" applyFont="1" applyFill="1" applyBorder="1" applyAlignment="1" applyProtection="1">
      <alignment horizontal="center" vertical="center" wrapText="1"/>
      <protection locked="0"/>
    </xf>
    <xf numFmtId="49" fontId="42" fillId="7" borderId="1" xfId="5" applyNumberFormat="1" applyFont="1" applyFill="1" applyBorder="1" applyAlignment="1" applyProtection="1">
      <alignment horizontal="center" vertical="center"/>
      <protection locked="0"/>
    </xf>
    <xf numFmtId="0" fontId="2" fillId="9" borderId="15" xfId="0" applyFont="1" applyFill="1" applyBorder="1" applyAlignment="1">
      <alignment vertical="center"/>
    </xf>
    <xf numFmtId="0" fontId="42" fillId="5" borderId="8" xfId="5" applyFont="1" applyFill="1" applyBorder="1" applyAlignment="1">
      <alignment vertical="center"/>
    </xf>
    <xf numFmtId="0" fontId="31" fillId="5" borderId="2" xfId="5" applyFont="1" applyFill="1" applyBorder="1" applyAlignment="1">
      <alignment vertical="center"/>
    </xf>
    <xf numFmtId="0" fontId="31" fillId="5" borderId="1" xfId="5" applyFont="1" applyFill="1" applyBorder="1" applyAlignment="1">
      <alignment horizontal="center" vertical="center"/>
    </xf>
    <xf numFmtId="3" fontId="31" fillId="2" borderId="1" xfId="5" applyNumberFormat="1" applyFont="1" applyFill="1" applyBorder="1" applyAlignment="1" applyProtection="1">
      <alignment horizontal="center" vertical="center"/>
      <protection locked="0"/>
    </xf>
    <xf numFmtId="0" fontId="2" fillId="9" borderId="13" xfId="0" applyFont="1" applyFill="1" applyBorder="1" applyAlignment="1">
      <alignment vertical="center"/>
    </xf>
    <xf numFmtId="0" fontId="31" fillId="5" borderId="3" xfId="5" applyFont="1" applyFill="1" applyBorder="1" applyAlignment="1">
      <alignment vertical="center"/>
    </xf>
    <xf numFmtId="0" fontId="31" fillId="5" borderId="11" xfId="5" applyFont="1" applyFill="1" applyBorder="1" applyAlignment="1">
      <alignment vertical="center"/>
    </xf>
    <xf numFmtId="172" fontId="31" fillId="5" borderId="5" xfId="5" applyNumberFormat="1" applyFont="1" applyFill="1" applyBorder="1" applyAlignment="1">
      <alignment horizontal="center" vertical="center"/>
    </xf>
    <xf numFmtId="173" fontId="31" fillId="2" borderId="1" xfId="5" applyNumberFormat="1" applyFont="1" applyFill="1" applyBorder="1" applyAlignment="1" applyProtection="1">
      <alignment horizontal="center" vertical="center"/>
      <protection locked="0"/>
    </xf>
    <xf numFmtId="0" fontId="31" fillId="5" borderId="15" xfId="5" applyFont="1" applyFill="1" applyBorder="1" applyAlignment="1">
      <alignment horizontal="left" vertical="center"/>
    </xf>
    <xf numFmtId="0" fontId="31" fillId="5" borderId="0" xfId="5" applyFont="1" applyFill="1" applyAlignment="1">
      <alignment vertical="center"/>
    </xf>
    <xf numFmtId="172" fontId="31" fillId="5" borderId="13" xfId="5" applyNumberFormat="1" applyFont="1" applyFill="1" applyBorder="1" applyAlignment="1">
      <alignment horizontal="center" vertical="center"/>
    </xf>
    <xf numFmtId="49" fontId="31" fillId="5" borderId="13" xfId="5" applyNumberFormat="1" applyFont="1" applyFill="1" applyBorder="1" applyAlignment="1">
      <alignment horizontal="center" vertical="center"/>
    </xf>
    <xf numFmtId="0" fontId="31" fillId="5" borderId="15" xfId="5" applyFont="1" applyFill="1" applyBorder="1" applyAlignment="1">
      <alignment vertical="center"/>
    </xf>
    <xf numFmtId="0" fontId="42" fillId="10" borderId="1" xfId="5" applyFont="1" applyFill="1" applyBorder="1" applyAlignment="1">
      <alignment vertical="center"/>
    </xf>
    <xf numFmtId="0" fontId="31" fillId="10" borderId="8" xfId="5" applyFont="1" applyFill="1" applyBorder="1" applyAlignment="1">
      <alignment vertical="center"/>
    </xf>
    <xf numFmtId="0" fontId="31" fillId="10" borderId="2" xfId="5" applyFont="1" applyFill="1" applyBorder="1" applyAlignment="1">
      <alignment vertical="center"/>
    </xf>
    <xf numFmtId="49" fontId="31" fillId="10" borderId="9" xfId="5" applyNumberFormat="1" applyFont="1" applyFill="1" applyBorder="1" applyAlignment="1">
      <alignment horizontal="center" vertical="center"/>
    </xf>
    <xf numFmtId="173" fontId="42" fillId="10" borderId="7" xfId="5" applyNumberFormat="1" applyFont="1" applyFill="1" applyBorder="1" applyAlignment="1">
      <alignment horizontal="center" vertical="center"/>
    </xf>
    <xf numFmtId="0" fontId="42" fillId="5" borderId="3" xfId="5" applyFont="1" applyFill="1" applyBorder="1" applyAlignment="1">
      <alignment vertical="center"/>
    </xf>
    <xf numFmtId="49" fontId="31" fillId="5" borderId="11" xfId="5" applyNumberFormat="1" applyFont="1" applyFill="1" applyBorder="1" applyAlignment="1">
      <alignment horizontal="center" vertical="center"/>
    </xf>
    <xf numFmtId="173" fontId="42" fillId="5" borderId="7" xfId="5" applyNumberFormat="1" applyFont="1" applyFill="1" applyBorder="1" applyAlignment="1">
      <alignment horizontal="center" vertical="center"/>
    </xf>
    <xf numFmtId="0" fontId="2" fillId="5" borderId="0" xfId="0" applyFont="1" applyFill="1" applyAlignment="1">
      <alignment vertical="center"/>
    </xf>
    <xf numFmtId="49" fontId="2" fillId="5" borderId="0" xfId="0" applyNumberFormat="1" applyFont="1" applyFill="1" applyAlignment="1">
      <alignment vertical="center"/>
    </xf>
    <xf numFmtId="174" fontId="31" fillId="2" borderId="1" xfId="5" applyNumberFormat="1" applyFont="1" applyFill="1" applyBorder="1" applyAlignment="1" applyProtection="1">
      <alignment horizontal="center" vertical="center"/>
      <protection locked="0"/>
    </xf>
    <xf numFmtId="167" fontId="31" fillId="5" borderId="1" xfId="5" applyNumberFormat="1" applyFont="1" applyFill="1" applyBorder="1" applyAlignment="1">
      <alignment horizontal="center" vertical="center"/>
    </xf>
    <xf numFmtId="190" fontId="31" fillId="12" borderId="1" xfId="5" applyNumberFormat="1" applyFont="1" applyFill="1" applyBorder="1" applyAlignment="1">
      <alignment horizontal="center" vertical="center"/>
    </xf>
    <xf numFmtId="0" fontId="31" fillId="5" borderId="6" xfId="5" applyFont="1" applyFill="1" applyBorder="1" applyAlignment="1">
      <alignment vertical="center"/>
    </xf>
    <xf numFmtId="0" fontId="31" fillId="5" borderId="12" xfId="5" applyFont="1" applyFill="1" applyBorder="1" applyAlignment="1">
      <alignment vertical="center"/>
    </xf>
    <xf numFmtId="49" fontId="31" fillId="5" borderId="7" xfId="5" applyNumberFormat="1" applyFont="1" applyFill="1" applyBorder="1" applyAlignment="1">
      <alignment horizontal="center" vertical="center"/>
    </xf>
    <xf numFmtId="167" fontId="42" fillId="10" borderId="1" xfId="5" applyNumberFormat="1" applyFont="1" applyFill="1" applyBorder="1" applyAlignment="1">
      <alignment horizontal="center" vertical="center"/>
    </xf>
    <xf numFmtId="49" fontId="31" fillId="5" borderId="2" xfId="5" applyNumberFormat="1" applyFont="1" applyFill="1" applyBorder="1" applyAlignment="1">
      <alignment horizontal="center" vertical="center"/>
    </xf>
    <xf numFmtId="167" fontId="42" fillId="5" borderId="2" xfId="5" applyNumberFormat="1" applyFont="1" applyFill="1" applyBorder="1" applyAlignment="1">
      <alignment horizontal="center" vertical="center"/>
    </xf>
    <xf numFmtId="169" fontId="31" fillId="2" borderId="1" xfId="5" applyNumberFormat="1" applyFont="1" applyFill="1" applyBorder="1" applyAlignment="1" applyProtection="1">
      <alignment horizontal="center" vertical="center"/>
      <protection locked="0"/>
    </xf>
    <xf numFmtId="0" fontId="43" fillId="5" borderId="15" xfId="5" applyFont="1" applyFill="1" applyBorder="1" applyAlignment="1">
      <alignment vertical="center"/>
    </xf>
    <xf numFmtId="0" fontId="31" fillId="2" borderId="1" xfId="5" applyFont="1" applyFill="1" applyBorder="1" applyAlignment="1" applyProtection="1">
      <alignment horizontal="center" vertical="center"/>
      <protection locked="0"/>
    </xf>
    <xf numFmtId="176" fontId="31" fillId="2" borderId="1" xfId="5" applyNumberFormat="1" applyFont="1" applyFill="1" applyBorder="1" applyAlignment="1" applyProtection="1">
      <alignment horizontal="center" vertical="center"/>
      <protection locked="0"/>
    </xf>
    <xf numFmtId="175" fontId="31" fillId="2" borderId="1" xfId="5" applyNumberFormat="1" applyFont="1" applyFill="1" applyBorder="1" applyAlignment="1" applyProtection="1">
      <alignment horizontal="center" vertical="center"/>
      <protection locked="0"/>
    </xf>
    <xf numFmtId="167" fontId="31" fillId="2" borderId="1" xfId="5" applyNumberFormat="1" applyFont="1" applyFill="1" applyBorder="1" applyAlignment="1" applyProtection="1">
      <alignment horizontal="center" vertical="center"/>
      <protection locked="0"/>
    </xf>
    <xf numFmtId="167" fontId="42" fillId="5" borderId="9" xfId="5" applyNumberFormat="1" applyFont="1" applyFill="1" applyBorder="1" applyAlignment="1">
      <alignment horizontal="center" vertical="center"/>
    </xf>
    <xf numFmtId="190" fontId="31" fillId="12" borderId="14" xfId="5" applyNumberFormat="1" applyFont="1" applyFill="1" applyBorder="1" applyAlignment="1">
      <alignment horizontal="center" vertical="center"/>
    </xf>
    <xf numFmtId="0" fontId="31" fillId="5" borderId="8" xfId="5" applyFont="1" applyFill="1" applyBorder="1" applyAlignment="1">
      <alignment vertical="center"/>
    </xf>
    <xf numFmtId="172" fontId="31" fillId="5" borderId="9" xfId="5" applyNumberFormat="1" applyFont="1" applyFill="1" applyBorder="1" applyAlignment="1">
      <alignment horizontal="center" vertical="center"/>
    </xf>
    <xf numFmtId="167" fontId="31" fillId="5" borderId="4" xfId="5" applyNumberFormat="1" applyFont="1" applyFill="1" applyBorder="1" applyAlignment="1">
      <alignment horizontal="center" vertical="center"/>
    </xf>
    <xf numFmtId="0" fontId="31" fillId="10" borderId="6" xfId="5" applyFont="1" applyFill="1" applyBorder="1" applyAlignment="1">
      <alignment vertical="center"/>
    </xf>
    <xf numFmtId="0" fontId="31" fillId="10" borderId="12" xfId="5" applyFont="1" applyFill="1" applyBorder="1" applyAlignment="1">
      <alignment vertical="center"/>
    </xf>
    <xf numFmtId="49" fontId="31" fillId="10" borderId="7" xfId="5" applyNumberFormat="1" applyFont="1" applyFill="1" applyBorder="1" applyAlignment="1">
      <alignment horizontal="center" vertical="center"/>
    </xf>
    <xf numFmtId="0" fontId="42" fillId="10" borderId="8" xfId="5" applyFont="1" applyFill="1" applyBorder="1" applyAlignment="1">
      <alignment vertical="center"/>
    </xf>
    <xf numFmtId="49" fontId="31" fillId="10" borderId="2" xfId="5" applyNumberFormat="1" applyFont="1" applyFill="1" applyBorder="1" applyAlignment="1">
      <alignment horizontal="center" vertical="center"/>
    </xf>
    <xf numFmtId="0" fontId="2" fillId="10" borderId="2" xfId="0" applyFont="1" applyFill="1" applyBorder="1" applyAlignment="1">
      <alignment vertical="center"/>
    </xf>
    <xf numFmtId="0" fontId="1" fillId="9" borderId="15" xfId="0" applyFont="1" applyFill="1" applyBorder="1" applyAlignment="1">
      <alignment vertical="center"/>
    </xf>
    <xf numFmtId="0" fontId="42" fillId="5" borderId="2" xfId="5" applyFont="1" applyFill="1" applyBorder="1" applyAlignment="1">
      <alignment vertical="center"/>
    </xf>
    <xf numFmtId="49" fontId="42" fillId="5" borderId="9" xfId="5" applyNumberFormat="1" applyFont="1" applyFill="1" applyBorder="1" applyAlignment="1">
      <alignment horizontal="center" vertical="center"/>
    </xf>
    <xf numFmtId="191" fontId="42" fillId="5" borderId="1" xfId="5" applyNumberFormat="1" applyFont="1" applyFill="1" applyBorder="1" applyAlignment="1">
      <alignment horizontal="center" vertical="center"/>
    </xf>
    <xf numFmtId="0" fontId="1" fillId="9" borderId="13" xfId="0" applyFont="1" applyFill="1" applyBorder="1" applyAlignment="1">
      <alignment vertical="center"/>
    </xf>
    <xf numFmtId="0" fontId="5" fillId="9" borderId="15" xfId="0" applyFont="1" applyFill="1" applyBorder="1" applyAlignment="1">
      <alignment vertical="center"/>
    </xf>
    <xf numFmtId="0" fontId="44" fillId="5" borderId="2" xfId="5" applyFont="1" applyFill="1" applyBorder="1" applyAlignment="1">
      <alignment vertical="center"/>
    </xf>
    <xf numFmtId="172" fontId="44" fillId="5" borderId="9" xfId="5" applyNumberFormat="1" applyFont="1" applyFill="1" applyBorder="1" applyAlignment="1">
      <alignment horizontal="center" vertical="center"/>
    </xf>
    <xf numFmtId="192" fontId="31" fillId="5" borderId="1" xfId="5" applyNumberFormat="1" applyFont="1" applyFill="1" applyBorder="1" applyAlignment="1">
      <alignment horizontal="center" vertical="center"/>
    </xf>
    <xf numFmtId="0" fontId="5" fillId="9" borderId="13" xfId="0" applyFont="1" applyFill="1" applyBorder="1" applyAlignment="1">
      <alignment vertical="center"/>
    </xf>
    <xf numFmtId="0" fontId="5" fillId="0" borderId="0" xfId="0" applyFont="1" applyAlignment="1">
      <alignment vertical="center"/>
    </xf>
    <xf numFmtId="0" fontId="2" fillId="9" borderId="6" xfId="0" applyFont="1" applyFill="1" applyBorder="1" applyAlignment="1">
      <alignment vertical="center"/>
    </xf>
    <xf numFmtId="0" fontId="45" fillId="9" borderId="12" xfId="0" applyFont="1" applyFill="1" applyBorder="1" applyAlignment="1">
      <alignment vertical="center"/>
    </xf>
    <xf numFmtId="0" fontId="2" fillId="9" borderId="12" xfId="0" applyFont="1" applyFill="1" applyBorder="1" applyAlignment="1">
      <alignment vertical="center"/>
    </xf>
    <xf numFmtId="0" fontId="2" fillId="9" borderId="7" xfId="0" applyFont="1" applyFill="1" applyBorder="1" applyAlignment="1">
      <alignment vertical="center"/>
    </xf>
    <xf numFmtId="0" fontId="45" fillId="0" borderId="0" xfId="0" applyFont="1" applyAlignment="1">
      <alignment vertical="center"/>
    </xf>
    <xf numFmtId="178" fontId="2" fillId="0" borderId="0" xfId="0" applyNumberFormat="1" applyFont="1" applyAlignment="1">
      <alignment vertical="center"/>
    </xf>
    <xf numFmtId="0" fontId="30" fillId="5" borderId="8" xfId="0" applyFont="1" applyFill="1" applyBorder="1" applyAlignment="1">
      <alignment vertical="center"/>
    </xf>
    <xf numFmtId="0" fontId="45" fillId="9" borderId="3" xfId="0" applyFont="1" applyFill="1" applyBorder="1" applyAlignment="1">
      <alignment vertical="center"/>
    </xf>
    <xf numFmtId="0" fontId="45" fillId="9" borderId="11" xfId="0" applyFont="1" applyFill="1" applyBorder="1" applyAlignment="1">
      <alignment vertical="center"/>
    </xf>
    <xf numFmtId="0" fontId="0" fillId="8" borderId="0" xfId="0" applyFill="1" applyAlignment="1">
      <alignment vertical="center"/>
    </xf>
    <xf numFmtId="0" fontId="45" fillId="9" borderId="15" xfId="0" applyFont="1" applyFill="1" applyBorder="1" applyAlignment="1">
      <alignment vertical="center"/>
    </xf>
    <xf numFmtId="49" fontId="0" fillId="5" borderId="1" xfId="0" applyNumberFormat="1" applyFill="1" applyBorder="1" applyAlignment="1">
      <alignment horizontal="center" vertical="center"/>
    </xf>
    <xf numFmtId="0" fontId="0" fillId="9" borderId="13" xfId="0" applyFill="1" applyBorder="1" applyAlignment="1">
      <alignment horizontal="center" vertical="center"/>
    </xf>
    <xf numFmtId="0" fontId="46" fillId="7" borderId="14" xfId="0" applyFont="1" applyFill="1" applyBorder="1" applyAlignment="1">
      <alignment horizontal="center" vertical="center" wrapText="1"/>
    </xf>
    <xf numFmtId="44" fontId="0" fillId="5" borderId="1" xfId="3" applyFont="1" applyFill="1" applyBorder="1" applyAlignment="1">
      <alignment horizontal="center" vertical="center"/>
    </xf>
    <xf numFmtId="4" fontId="0" fillId="2" borderId="1" xfId="0" applyNumberFormat="1" applyFill="1" applyBorder="1" applyAlignment="1" applyProtection="1">
      <alignment horizontal="center" vertical="center"/>
      <protection locked="0"/>
    </xf>
    <xf numFmtId="3" fontId="0" fillId="2" borderId="1" xfId="3" applyNumberFormat="1" applyFont="1" applyFill="1" applyBorder="1" applyAlignment="1" applyProtection="1">
      <alignment horizontal="center" vertical="center"/>
      <protection locked="0"/>
    </xf>
    <xf numFmtId="0" fontId="45" fillId="5" borderId="1" xfId="0" applyFont="1" applyFill="1" applyBorder="1" applyAlignment="1">
      <alignment vertical="center" wrapText="1"/>
    </xf>
    <xf numFmtId="188" fontId="0" fillId="2" borderId="8" xfId="0" applyNumberFormat="1" applyFill="1" applyBorder="1" applyAlignment="1" applyProtection="1">
      <alignment horizontal="center" vertical="center"/>
      <protection locked="0"/>
    </xf>
    <xf numFmtId="0" fontId="0" fillId="5" borderId="8" xfId="0" applyFill="1" applyBorder="1" applyAlignment="1">
      <alignment horizontal="center" vertical="center"/>
    </xf>
    <xf numFmtId="1" fontId="0" fillId="5" borderId="2" xfId="0" applyNumberFormat="1" applyFill="1" applyBorder="1" applyAlignment="1">
      <alignment horizontal="center" vertical="center"/>
    </xf>
    <xf numFmtId="1" fontId="0" fillId="5" borderId="9" xfId="0" applyNumberFormat="1" applyFill="1" applyBorder="1" applyAlignment="1">
      <alignment horizontal="center" vertical="center"/>
    </xf>
    <xf numFmtId="0" fontId="47" fillId="9" borderId="15" xfId="0" applyFont="1" applyFill="1" applyBorder="1" applyAlignment="1">
      <alignment vertical="center"/>
    </xf>
    <xf numFmtId="0" fontId="47" fillId="5" borderId="1" xfId="0" applyFont="1" applyFill="1" applyBorder="1" applyAlignment="1">
      <alignment horizontal="right" vertical="center"/>
    </xf>
    <xf numFmtId="1" fontId="3" fillId="5" borderId="4" xfId="0" applyNumberFormat="1" applyFont="1" applyFill="1" applyBorder="1" applyAlignment="1" applyProtection="1">
      <alignment horizontal="center" vertical="center"/>
      <protection locked="0"/>
    </xf>
    <xf numFmtId="0" fontId="3" fillId="9" borderId="13" xfId="0" applyFont="1" applyFill="1" applyBorder="1" applyAlignment="1">
      <alignment vertical="center"/>
    </xf>
    <xf numFmtId="0" fontId="3" fillId="0" borderId="0" xfId="0" applyFont="1" applyAlignment="1">
      <alignment vertical="center"/>
    </xf>
    <xf numFmtId="1"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45" fillId="5" borderId="1" xfId="0" applyFont="1" applyFill="1" applyBorder="1" applyAlignment="1">
      <alignment vertical="center"/>
    </xf>
    <xf numFmtId="1" fontId="0" fillId="5" borderId="1" xfId="0" applyNumberFormat="1" applyFill="1" applyBorder="1" applyAlignment="1">
      <alignment horizontal="center" vertical="center"/>
    </xf>
    <xf numFmtId="169" fontId="0" fillId="5" borderId="1" xfId="0" applyNumberFormat="1" applyFill="1" applyBorder="1" applyAlignment="1">
      <alignment horizontal="center" vertical="center"/>
    </xf>
    <xf numFmtId="0" fontId="47" fillId="5" borderId="1" xfId="0" applyFont="1" applyFill="1" applyBorder="1" applyAlignment="1">
      <alignment vertical="center" wrapText="1"/>
    </xf>
    <xf numFmtId="165" fontId="3" fillId="2" borderId="1" xfId="0" applyNumberFormat="1" applyFont="1" applyFill="1" applyBorder="1" applyAlignment="1" applyProtection="1">
      <alignment horizontal="center" vertical="center"/>
      <protection locked="0"/>
    </xf>
    <xf numFmtId="2"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29" fillId="9" borderId="15" xfId="0" applyFont="1" applyFill="1" applyBorder="1" applyAlignment="1">
      <alignment vertical="center"/>
    </xf>
    <xf numFmtId="168" fontId="0" fillId="2" borderId="1" xfId="3" applyNumberFormat="1" applyFont="1" applyFill="1" applyBorder="1" applyAlignment="1" applyProtection="1">
      <alignment horizontal="center" vertical="center"/>
      <protection locked="0"/>
    </xf>
    <xf numFmtId="171" fontId="0" fillId="2" borderId="8" xfId="0" applyNumberFormat="1" applyFill="1" applyBorder="1" applyAlignment="1" applyProtection="1">
      <alignment horizontal="center" vertical="center"/>
      <protection locked="0"/>
    </xf>
    <xf numFmtId="171" fontId="0" fillId="5" borderId="1" xfId="1" applyNumberFormat="1" applyFont="1" applyFill="1" applyBorder="1" applyAlignment="1">
      <alignment horizontal="center" vertical="center"/>
    </xf>
    <xf numFmtId="171" fontId="0" fillId="12" borderId="8" xfId="0" applyNumberFormat="1" applyFill="1" applyBorder="1" applyAlignment="1" applyProtection="1">
      <alignment horizontal="center" vertical="center"/>
      <protection locked="0"/>
    </xf>
    <xf numFmtId="44" fontId="1" fillId="5" borderId="1" xfId="3" applyFont="1" applyFill="1" applyBorder="1" applyAlignment="1">
      <alignment horizontal="center" vertical="center"/>
    </xf>
    <xf numFmtId="0" fontId="29" fillId="5" borderId="1" xfId="0" applyFont="1" applyFill="1" applyBorder="1" applyAlignment="1">
      <alignment vertical="center"/>
    </xf>
    <xf numFmtId="2" fontId="1" fillId="5" borderId="1" xfId="0" applyNumberFormat="1" applyFont="1" applyFill="1" applyBorder="1" applyAlignment="1">
      <alignment horizontal="center" vertical="center"/>
    </xf>
    <xf numFmtId="0" fontId="45" fillId="9" borderId="6" xfId="0" applyFont="1" applyFill="1" applyBorder="1" applyAlignment="1">
      <alignment vertical="center"/>
    </xf>
    <xf numFmtId="170" fontId="0" fillId="0" borderId="0" xfId="2" applyNumberFormat="1" applyFont="1" applyAlignment="1">
      <alignment horizontal="center" vertical="center"/>
    </xf>
    <xf numFmtId="0" fontId="41" fillId="5" borderId="8" xfId="0" applyFont="1" applyFill="1" applyBorder="1" applyAlignment="1">
      <alignment horizontal="left" vertical="center"/>
    </xf>
    <xf numFmtId="0" fontId="41" fillId="5" borderId="11" xfId="7" applyFont="1" applyFill="1" applyBorder="1" applyAlignment="1">
      <alignment horizontal="left" vertical="center"/>
    </xf>
    <xf numFmtId="0" fontId="41" fillId="5" borderId="2" xfId="5" applyFont="1" applyFill="1" applyBorder="1" applyAlignment="1">
      <alignment horizontal="left" vertical="center"/>
    </xf>
    <xf numFmtId="0" fontId="41" fillId="5" borderId="9" xfId="5" applyFont="1" applyFill="1" applyBorder="1" applyAlignment="1">
      <alignment horizontal="left" vertical="center"/>
    </xf>
    <xf numFmtId="0" fontId="41" fillId="0" borderId="0" xfId="7" applyFont="1" applyAlignment="1">
      <alignment horizontal="left" vertical="center"/>
    </xf>
    <xf numFmtId="0" fontId="45" fillId="9" borderId="5" xfId="0" applyFont="1" applyFill="1" applyBorder="1" applyAlignment="1">
      <alignment vertical="center"/>
    </xf>
    <xf numFmtId="0" fontId="31" fillId="0" borderId="0" xfId="7" applyFont="1" applyAlignment="1">
      <alignment vertical="center"/>
    </xf>
    <xf numFmtId="49" fontId="31" fillId="5" borderId="1" xfId="7" applyNumberFormat="1" applyFont="1" applyFill="1" applyBorder="1" applyAlignment="1">
      <alignment horizontal="center" vertical="center"/>
    </xf>
    <xf numFmtId="0" fontId="31" fillId="5" borderId="1" xfId="7" applyFont="1" applyFill="1" applyBorder="1" applyAlignment="1">
      <alignment vertical="center"/>
    </xf>
    <xf numFmtId="0" fontId="45" fillId="9" borderId="10" xfId="0" applyFont="1" applyFill="1" applyBorder="1" applyAlignment="1">
      <alignment vertical="center"/>
    </xf>
    <xf numFmtId="0" fontId="42" fillId="7" borderId="1" xfId="7" applyFont="1" applyFill="1" applyBorder="1" applyAlignment="1" applyProtection="1">
      <alignment horizontal="center" vertical="center" wrapText="1"/>
      <protection locked="0"/>
    </xf>
    <xf numFmtId="0" fontId="42" fillId="10" borderId="1" xfId="0" applyFont="1" applyFill="1" applyBorder="1" applyAlignment="1">
      <alignment horizontal="center" vertical="center" wrapText="1"/>
    </xf>
    <xf numFmtId="0" fontId="31" fillId="0" borderId="0" xfId="7" applyFont="1" applyAlignment="1">
      <alignment horizontal="center" vertical="center"/>
    </xf>
    <xf numFmtId="193" fontId="0" fillId="2" borderId="1" xfId="0" applyNumberFormat="1" applyFill="1" applyBorder="1" applyAlignment="1" applyProtection="1">
      <alignment horizontal="center" vertical="center"/>
      <protection locked="0"/>
    </xf>
    <xf numFmtId="0" fontId="42" fillId="10" borderId="1" xfId="0" applyFont="1" applyFill="1" applyBorder="1" applyAlignment="1">
      <alignment horizontal="right" vertical="center" wrapText="1"/>
    </xf>
    <xf numFmtId="0" fontId="42" fillId="10" borderId="1" xfId="7" applyFont="1" applyFill="1" applyBorder="1" applyAlignment="1">
      <alignment horizontal="right" vertical="center"/>
    </xf>
    <xf numFmtId="0" fontId="42" fillId="0" borderId="0" xfId="7" applyFont="1" applyAlignment="1">
      <alignment vertical="center"/>
    </xf>
    <xf numFmtId="0" fontId="42" fillId="0" borderId="0" xfId="7" applyFont="1" applyAlignment="1">
      <alignment horizontal="right" vertical="center"/>
    </xf>
    <xf numFmtId="0" fontId="45" fillId="9" borderId="2" xfId="0" applyFont="1" applyFill="1" applyBorder="1" applyAlignment="1">
      <alignment vertical="center"/>
    </xf>
    <xf numFmtId="0" fontId="45" fillId="9" borderId="7" xfId="0" applyFont="1" applyFill="1" applyBorder="1" applyAlignment="1">
      <alignment vertical="center"/>
    </xf>
    <xf numFmtId="0" fontId="31" fillId="0" borderId="0" xfId="7" applyFont="1" applyAlignment="1">
      <alignment horizontal="left" vertical="center"/>
    </xf>
    <xf numFmtId="0" fontId="30" fillId="5" borderId="2" xfId="0" applyFont="1" applyFill="1" applyBorder="1" applyAlignment="1">
      <alignment horizontal="left" vertical="center"/>
    </xf>
    <xf numFmtId="0" fontId="41" fillId="5" borderId="2" xfId="5" applyFont="1" applyFill="1" applyBorder="1" applyAlignment="1">
      <alignment vertical="center"/>
    </xf>
    <xf numFmtId="0" fontId="48" fillId="5" borderId="8" xfId="0" applyFont="1" applyFill="1" applyBorder="1" applyAlignment="1">
      <alignment vertical="center"/>
    </xf>
    <xf numFmtId="0" fontId="48" fillId="0" borderId="0" xfId="7" applyFont="1" applyAlignment="1">
      <alignment vertical="center"/>
    </xf>
    <xf numFmtId="0" fontId="45" fillId="10" borderId="4" xfId="7" applyFont="1" applyFill="1" applyBorder="1" applyAlignment="1">
      <alignment horizontal="left" vertical="center" wrapText="1"/>
    </xf>
    <xf numFmtId="3" fontId="2" fillId="2" borderId="4" xfId="0" applyNumberFormat="1" applyFont="1" applyFill="1" applyBorder="1" applyAlignment="1" applyProtection="1">
      <alignment horizontal="center" vertical="center"/>
      <protection locked="0"/>
    </xf>
    <xf numFmtId="9" fontId="2" fillId="5" borderId="4" xfId="0" applyNumberFormat="1" applyFont="1" applyFill="1" applyBorder="1" applyAlignment="1">
      <alignment horizontal="center" vertical="center"/>
    </xf>
    <xf numFmtId="0" fontId="45" fillId="10" borderId="1" xfId="7" applyFont="1" applyFill="1" applyBorder="1" applyAlignment="1">
      <alignment horizontal="left" vertical="center" wrapText="1"/>
    </xf>
    <xf numFmtId="3" fontId="2" fillId="2" borderId="1" xfId="0" applyNumberFormat="1" applyFont="1" applyFill="1" applyBorder="1" applyAlignment="1" applyProtection="1">
      <alignment horizontal="center" vertical="center"/>
      <protection locked="0"/>
    </xf>
    <xf numFmtId="9" fontId="2" fillId="5" borderId="1" xfId="0" applyNumberFormat="1" applyFont="1" applyFill="1" applyBorder="1" applyAlignment="1">
      <alignment horizontal="center" vertical="center"/>
    </xf>
    <xf numFmtId="0" fontId="49" fillId="0" borderId="0" xfId="0" applyFont="1" applyAlignment="1">
      <alignment vertical="center"/>
    </xf>
    <xf numFmtId="166" fontId="52" fillId="10" borderId="9" xfId="0" applyNumberFormat="1" applyFont="1" applyFill="1" applyBorder="1" applyAlignment="1">
      <alignment horizontal="left" vertical="center"/>
    </xf>
    <xf numFmtId="0" fontId="29" fillId="10" borderId="1" xfId="0" applyFont="1" applyFill="1" applyBorder="1" applyAlignment="1">
      <alignment horizontal="center" vertical="center"/>
    </xf>
    <xf numFmtId="0" fontId="45" fillId="5" borderId="1" xfId="0" applyFont="1" applyFill="1" applyBorder="1" applyAlignment="1">
      <alignment horizontal="center" vertical="center"/>
    </xf>
    <xf numFmtId="0" fontId="45" fillId="5" borderId="1" xfId="0" applyFont="1" applyFill="1" applyBorder="1" applyAlignment="1">
      <alignment horizontal="center" vertical="center" wrapText="1"/>
    </xf>
    <xf numFmtId="9" fontId="31" fillId="12" borderId="1" xfId="1" applyFont="1" applyFill="1" applyBorder="1" applyAlignment="1">
      <alignment horizontal="center" vertical="center"/>
    </xf>
    <xf numFmtId="9" fontId="31" fillId="5" borderId="1" xfId="1" applyFont="1" applyFill="1" applyBorder="1" applyAlignment="1">
      <alignment horizontal="center" vertical="center"/>
    </xf>
    <xf numFmtId="9" fontId="16" fillId="12" borderId="1" xfId="1" applyFont="1" applyFill="1" applyBorder="1" applyAlignment="1">
      <alignment horizontal="center" vertical="center"/>
    </xf>
    <xf numFmtId="9" fontId="16" fillId="5" borderId="1" xfId="1" applyFont="1" applyFill="1" applyBorder="1" applyAlignment="1">
      <alignment horizontal="center" vertical="center"/>
    </xf>
    <xf numFmtId="0" fontId="0" fillId="0" borderId="1" xfId="0" applyBorder="1" applyAlignment="1">
      <alignment vertical="center"/>
    </xf>
    <xf numFmtId="0" fontId="53" fillId="5" borderId="1" xfId="0" applyFont="1" applyFill="1" applyBorder="1" applyAlignment="1">
      <alignment horizontal="center" vertical="center"/>
    </xf>
    <xf numFmtId="0" fontId="54" fillId="3" borderId="1" xfId="0" applyFont="1" applyFill="1" applyBorder="1" applyAlignment="1">
      <alignment vertical="center"/>
    </xf>
    <xf numFmtId="0" fontId="0" fillId="3" borderId="1" xfId="0" applyFill="1" applyBorder="1" applyAlignment="1">
      <alignment vertical="center"/>
    </xf>
    <xf numFmtId="0" fontId="5" fillId="6" borderId="5" xfId="0" applyFont="1" applyFill="1" applyBorder="1" applyAlignment="1">
      <alignment horizontal="center" vertical="center"/>
    </xf>
    <xf numFmtId="0" fontId="5" fillId="7" borderId="5" xfId="0" applyFont="1" applyFill="1" applyBorder="1" applyAlignment="1">
      <alignment horizontal="center" vertical="center"/>
    </xf>
    <xf numFmtId="0" fontId="5" fillId="12" borderId="5" xfId="0" applyFont="1" applyFill="1" applyBorder="1" applyAlignment="1">
      <alignment horizontal="center" vertical="center"/>
    </xf>
    <xf numFmtId="0" fontId="6" fillId="5" borderId="8" xfId="0" applyFont="1" applyFill="1" applyBorder="1" applyAlignment="1">
      <alignment vertical="center" wrapText="1"/>
    </xf>
    <xf numFmtId="0" fontId="0" fillId="0" borderId="0" xfId="0" applyAlignment="1">
      <alignment horizontal="left" vertical="center"/>
    </xf>
    <xf numFmtId="0" fontId="0" fillId="0" borderId="0" xfId="0" applyAlignment="1">
      <alignment vertical="top"/>
    </xf>
    <xf numFmtId="0" fontId="13" fillId="0" borderId="1" xfId="0" applyFont="1" applyBorder="1" applyAlignment="1">
      <alignment horizontal="center" vertical="top" wrapText="1"/>
    </xf>
    <xf numFmtId="0" fontId="7" fillId="0" borderId="1" xfId="0" applyFont="1" applyBorder="1" applyAlignment="1">
      <alignment horizontal="center" vertical="top"/>
    </xf>
    <xf numFmtId="0" fontId="49" fillId="5" borderId="2" xfId="0" applyFont="1" applyFill="1" applyBorder="1" applyAlignment="1">
      <alignment vertical="center"/>
    </xf>
    <xf numFmtId="0" fontId="5" fillId="2" borderId="13" xfId="0" applyFont="1" applyFill="1" applyBorder="1" applyAlignment="1">
      <alignment horizontal="center" vertical="center"/>
    </xf>
    <xf numFmtId="0" fontId="47" fillId="5" borderId="1" xfId="0" applyFont="1" applyFill="1" applyBorder="1" applyAlignment="1">
      <alignment horizontal="left" vertical="center" wrapText="1"/>
    </xf>
    <xf numFmtId="0" fontId="30" fillId="5" borderId="2" xfId="0" applyFont="1" applyFill="1" applyBorder="1" applyAlignment="1">
      <alignment vertical="center" wrapText="1"/>
    </xf>
    <xf numFmtId="0" fontId="30" fillId="5" borderId="9" xfId="0" applyFont="1" applyFill="1" applyBorder="1" applyAlignment="1">
      <alignment vertical="center"/>
    </xf>
    <xf numFmtId="0" fontId="46" fillId="7" borderId="1" xfId="0" applyFont="1" applyFill="1" applyBorder="1" applyAlignment="1">
      <alignment horizontal="center" vertical="center" wrapText="1"/>
    </xf>
    <xf numFmtId="0" fontId="29" fillId="10" borderId="1" xfId="0" applyFont="1" applyFill="1" applyBorder="1" applyAlignment="1">
      <alignment vertical="center" wrapText="1"/>
    </xf>
    <xf numFmtId="168" fontId="1" fillId="10" borderId="1" xfId="3" applyNumberFormat="1" applyFont="1" applyFill="1" applyBorder="1" applyAlignment="1">
      <alignment horizontal="center" vertical="center"/>
    </xf>
    <xf numFmtId="44" fontId="1" fillId="10" borderId="1" xfId="3" applyFont="1" applyFill="1" applyBorder="1" applyAlignment="1">
      <alignment horizontal="center" vertical="center"/>
    </xf>
    <xf numFmtId="168" fontId="29" fillId="10" borderId="1" xfId="0" applyNumberFormat="1" applyFont="1" applyFill="1" applyBorder="1" applyAlignment="1">
      <alignment horizontal="center" vertical="center"/>
    </xf>
    <xf numFmtId="0" fontId="29" fillId="10" borderId="1" xfId="0" applyFont="1" applyFill="1" applyBorder="1" applyAlignment="1">
      <alignment vertical="center"/>
    </xf>
    <xf numFmtId="0" fontId="48" fillId="5" borderId="2" xfId="7" applyFont="1" applyFill="1" applyBorder="1" applyAlignment="1">
      <alignment vertical="center"/>
    </xf>
    <xf numFmtId="0" fontId="48" fillId="5" borderId="9" xfId="7" applyFont="1" applyFill="1" applyBorder="1" applyAlignment="1">
      <alignment vertical="center"/>
    </xf>
    <xf numFmtId="0" fontId="49" fillId="5" borderId="6" xfId="0" applyFont="1" applyFill="1" applyBorder="1" applyAlignment="1">
      <alignment vertical="center"/>
    </xf>
    <xf numFmtId="0" fontId="49" fillId="5" borderId="7" xfId="0" applyFont="1" applyFill="1" applyBorder="1" applyAlignment="1">
      <alignment vertical="center"/>
    </xf>
    <xf numFmtId="0" fontId="30" fillId="5" borderId="1" xfId="0" applyFont="1" applyFill="1" applyBorder="1" applyAlignment="1">
      <alignment horizontal="center" vertical="center" wrapText="1"/>
    </xf>
    <xf numFmtId="0" fontId="39" fillId="5" borderId="9" xfId="9" applyFont="1" applyFill="1" applyBorder="1" applyAlignment="1" applyProtection="1">
      <alignment vertical="center"/>
    </xf>
    <xf numFmtId="0" fontId="0" fillId="2" borderId="10" xfId="0" applyFill="1" applyBorder="1" applyAlignment="1" applyProtection="1">
      <alignment horizontal="left" vertical="center"/>
      <protection locked="0"/>
    </xf>
    <xf numFmtId="0" fontId="0" fillId="2" borderId="4" xfId="0" applyFill="1" applyBorder="1" applyAlignment="1" applyProtection="1">
      <alignment horizontal="left" vertical="center" wrapText="1"/>
      <protection locked="0"/>
    </xf>
    <xf numFmtId="0" fontId="50" fillId="0" borderId="0" xfId="0" applyFont="1" applyAlignment="1">
      <alignment vertical="center"/>
    </xf>
    <xf numFmtId="0" fontId="0" fillId="3" borderId="16" xfId="0" applyFont="1" applyFill="1" applyBorder="1" applyAlignment="1">
      <alignment horizontal="left" vertical="top" wrapText="1"/>
    </xf>
    <xf numFmtId="0" fontId="0" fillId="3" borderId="17" xfId="0" applyFont="1" applyFill="1" applyBorder="1" applyAlignment="1">
      <alignment horizontal="left" vertical="top" wrapText="1"/>
    </xf>
    <xf numFmtId="0" fontId="0" fillId="3" borderId="18" xfId="0" applyFont="1" applyFill="1" applyBorder="1" applyAlignment="1">
      <alignment horizontal="left" vertical="top" wrapText="1"/>
    </xf>
    <xf numFmtId="0" fontId="0" fillId="3" borderId="19" xfId="0" applyFont="1" applyFill="1" applyBorder="1" applyAlignment="1">
      <alignment horizontal="left" vertical="top" wrapText="1"/>
    </xf>
    <xf numFmtId="0" fontId="0" fillId="3" borderId="0" xfId="0" applyFont="1" applyFill="1" applyAlignment="1">
      <alignment horizontal="left" vertical="top" wrapText="1"/>
    </xf>
    <xf numFmtId="0" fontId="0" fillId="3" borderId="20" xfId="0" applyFont="1" applyFill="1" applyBorder="1" applyAlignment="1">
      <alignment horizontal="left" vertical="top" wrapText="1"/>
    </xf>
    <xf numFmtId="0" fontId="0" fillId="3" borderId="21" xfId="0" applyFont="1" applyFill="1" applyBorder="1" applyAlignment="1">
      <alignment horizontal="left" vertical="top" wrapText="1"/>
    </xf>
    <xf numFmtId="0" fontId="0" fillId="3" borderId="22" xfId="0" applyFont="1" applyFill="1" applyBorder="1" applyAlignment="1">
      <alignment horizontal="left" vertical="top" wrapText="1"/>
    </xf>
    <xf numFmtId="0" fontId="0" fillId="3" borderId="23" xfId="0" applyFont="1" applyFill="1" applyBorder="1" applyAlignment="1">
      <alignment horizontal="left" vertical="top" wrapText="1"/>
    </xf>
    <xf numFmtId="0" fontId="1" fillId="4" borderId="1" xfId="0" applyFont="1" applyFill="1" applyBorder="1" applyAlignment="1">
      <alignment horizontal="left" vertical="top" wrapText="1"/>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xf>
    <xf numFmtId="0" fontId="5" fillId="4" borderId="15" xfId="0" applyFont="1" applyFill="1" applyBorder="1" applyAlignment="1">
      <alignment horizontal="left" vertical="top"/>
    </xf>
    <xf numFmtId="0" fontId="5" fillId="4" borderId="13" xfId="0" applyFont="1" applyFill="1" applyBorder="1" applyAlignment="1">
      <alignment horizontal="left" vertical="top"/>
    </xf>
    <xf numFmtId="0" fontId="41" fillId="5" borderId="8" xfId="0" applyFont="1" applyFill="1" applyBorder="1" applyAlignment="1">
      <alignment horizontal="left" vertical="center" wrapText="1"/>
    </xf>
    <xf numFmtId="0" fontId="41" fillId="5" borderId="2" xfId="0" applyFont="1" applyFill="1" applyBorder="1" applyAlignment="1">
      <alignment horizontal="left" vertical="center" wrapText="1"/>
    </xf>
    <xf numFmtId="0" fontId="0" fillId="0" borderId="9" xfId="0" quotePrefix="1" applyBorder="1" applyAlignment="1">
      <alignment horizontal="left" vertical="top" wrapText="1"/>
    </xf>
    <xf numFmtId="0" fontId="0" fillId="0" borderId="1" xfId="0" quotePrefix="1" applyBorder="1" applyAlignment="1">
      <alignment horizontal="left" vertical="top" wrapText="1"/>
    </xf>
    <xf numFmtId="0" fontId="3" fillId="0" borderId="9" xfId="0" applyFont="1" applyBorder="1" applyAlignment="1">
      <alignment horizontal="left" vertical="top" wrapText="1"/>
    </xf>
    <xf numFmtId="0" fontId="3" fillId="0" borderId="1" xfId="0" applyFont="1" applyBorder="1" applyAlignment="1">
      <alignment horizontal="left" vertical="top" wrapText="1"/>
    </xf>
    <xf numFmtId="0" fontId="51" fillId="5" borderId="2" xfId="9" applyFont="1" applyFill="1" applyBorder="1" applyAlignment="1" applyProtection="1">
      <alignment horizontal="right" vertical="center" indent="1"/>
    </xf>
    <xf numFmtId="0" fontId="51" fillId="5" borderId="9" xfId="9" applyFont="1" applyFill="1" applyBorder="1" applyAlignment="1" applyProtection="1">
      <alignment horizontal="right" vertical="center" indent="1"/>
    </xf>
    <xf numFmtId="0" fontId="1" fillId="0" borderId="11" xfId="0" applyFont="1" applyBorder="1" applyAlignment="1">
      <alignment horizontal="left" vertical="top" wrapText="1"/>
    </xf>
    <xf numFmtId="0" fontId="0" fillId="0" borderId="11" xfId="0" applyBorder="1" applyAlignment="1">
      <alignment horizontal="left" vertical="top" wrapText="1"/>
    </xf>
    <xf numFmtId="0" fontId="0" fillId="0" borderId="5" xfId="0" applyBorder="1" applyAlignment="1">
      <alignment horizontal="left" vertical="top" wrapText="1"/>
    </xf>
    <xf numFmtId="0" fontId="4" fillId="0" borderId="9" xfId="0" applyFont="1" applyBorder="1" applyAlignment="1">
      <alignment horizontal="center" vertical="top" wrapText="1"/>
    </xf>
    <xf numFmtId="0" fontId="4" fillId="0" borderId="1" xfId="0" applyFont="1" applyBorder="1" applyAlignment="1">
      <alignment horizontal="center" vertical="top" wrapText="1"/>
    </xf>
    <xf numFmtId="0" fontId="3" fillId="0" borderId="9" xfId="0" applyFont="1" applyBorder="1" applyAlignment="1">
      <alignment horizontal="left" vertical="top"/>
    </xf>
    <xf numFmtId="0" fontId="3" fillId="0" borderId="1" xfId="0" applyFont="1" applyBorder="1" applyAlignment="1">
      <alignment horizontal="left" vertical="top"/>
    </xf>
    <xf numFmtId="0" fontId="0" fillId="0" borderId="2" xfId="0" applyBorder="1" applyAlignment="1">
      <alignment horizontal="left" vertical="top" wrapText="1"/>
    </xf>
    <xf numFmtId="0" fontId="1" fillId="0" borderId="1" xfId="0" applyFont="1"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7" xfId="0" quotePrefix="1" applyBorder="1" applyAlignment="1">
      <alignment horizontal="left" vertical="top" wrapText="1"/>
    </xf>
    <xf numFmtId="0" fontId="0" fillId="0" borderId="4" xfId="0" quotePrefix="1" applyBorder="1" applyAlignment="1">
      <alignment horizontal="left" vertical="top" wrapText="1"/>
    </xf>
    <xf numFmtId="0" fontId="0" fillId="0" borderId="1" xfId="0" applyBorder="1" applyAlignment="1">
      <alignment horizontal="left" vertical="top" wrapText="1"/>
    </xf>
    <xf numFmtId="0" fontId="1" fillId="0" borderId="5" xfId="0" applyFont="1" applyBorder="1" applyAlignment="1">
      <alignment horizontal="left" vertical="top" wrapText="1"/>
    </xf>
    <xf numFmtId="0" fontId="1" fillId="0" borderId="14" xfId="0" applyFont="1" applyBorder="1" applyAlignment="1">
      <alignment horizontal="left" vertical="top" wrapText="1"/>
    </xf>
    <xf numFmtId="0" fontId="1" fillId="10" borderId="8" xfId="0" applyFont="1" applyFill="1" applyBorder="1" applyAlignment="1">
      <alignment horizontal="center" vertical="center"/>
    </xf>
    <xf numFmtId="0" fontId="1" fillId="10" borderId="2" xfId="0" applyFont="1" applyFill="1" applyBorder="1" applyAlignment="1">
      <alignment horizontal="center" vertical="center"/>
    </xf>
    <xf numFmtId="0" fontId="1" fillId="10" borderId="9" xfId="0" applyFont="1" applyFill="1" applyBorder="1" applyAlignment="1">
      <alignment horizontal="center" vertical="center"/>
    </xf>
    <xf numFmtId="4" fontId="3" fillId="6" borderId="8" xfId="0" applyNumberFormat="1" applyFont="1" applyFill="1" applyBorder="1" applyAlignment="1" applyProtection="1">
      <alignment horizontal="right" vertical="center"/>
      <protection locked="0"/>
    </xf>
    <xf numFmtId="4" fontId="3" fillId="6" borderId="9" xfId="0" applyNumberFormat="1" applyFont="1" applyFill="1" applyBorder="1" applyAlignment="1" applyProtection="1">
      <alignment horizontal="right" vertical="center"/>
      <protection locked="0"/>
    </xf>
    <xf numFmtId="0" fontId="8" fillId="10" borderId="3"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5" fillId="12" borderId="8"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2" borderId="9" xfId="0" applyFont="1" applyFill="1" applyBorder="1" applyAlignment="1">
      <alignment horizontal="left" vertical="center" wrapText="1"/>
    </xf>
    <xf numFmtId="4" fontId="0" fillId="2" borderId="8" xfId="0" applyNumberFormat="1" applyFill="1" applyBorder="1" applyAlignment="1" applyProtection="1">
      <alignment horizontal="right" vertical="center"/>
      <protection locked="0"/>
    </xf>
    <xf numFmtId="4" fontId="0" fillId="2" borderId="9" xfId="0" applyNumberFormat="1" applyFill="1" applyBorder="1" applyAlignment="1" applyProtection="1">
      <alignment horizontal="right" vertical="center"/>
      <protection locked="0"/>
    </xf>
    <xf numFmtId="0" fontId="1" fillId="10" borderId="8" xfId="0" applyFont="1" applyFill="1" applyBorder="1" applyAlignment="1">
      <alignment horizontal="left" vertical="center"/>
    </xf>
    <xf numFmtId="0" fontId="1" fillId="10" borderId="2" xfId="0" applyFont="1" applyFill="1" applyBorder="1" applyAlignment="1">
      <alignment horizontal="left" vertical="center"/>
    </xf>
    <xf numFmtId="0" fontId="1" fillId="10" borderId="9" xfId="0" applyFont="1" applyFill="1" applyBorder="1" applyAlignment="1">
      <alignment horizontal="left" vertical="center"/>
    </xf>
    <xf numFmtId="0" fontId="25" fillId="10" borderId="8" xfId="9" applyFont="1" applyFill="1" applyBorder="1" applyAlignment="1">
      <alignment horizontal="center" vertical="center" wrapText="1"/>
    </xf>
    <xf numFmtId="0" fontId="25" fillId="10" borderId="2" xfId="9" applyFont="1" applyFill="1" applyBorder="1" applyAlignment="1">
      <alignment horizontal="center" vertical="center" wrapText="1"/>
    </xf>
    <xf numFmtId="0" fontId="25" fillId="10" borderId="9" xfId="9" applyFont="1" applyFill="1" applyBorder="1" applyAlignment="1">
      <alignment horizontal="center" vertical="center" wrapText="1"/>
    </xf>
    <xf numFmtId="0" fontId="1" fillId="10" borderId="1" xfId="0" applyFont="1" applyFill="1" applyBorder="1" applyAlignment="1">
      <alignment horizontal="center" vertical="center"/>
    </xf>
    <xf numFmtId="0" fontId="1" fillId="10" borderId="8"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0" fillId="12" borderId="8" xfId="0" applyFill="1" applyBorder="1" applyAlignment="1">
      <alignment horizontal="left" vertical="center"/>
    </xf>
    <xf numFmtId="0" fontId="0" fillId="12" borderId="9" xfId="0" applyFill="1" applyBorder="1" applyAlignment="1">
      <alignment horizontal="left" vertical="center"/>
    </xf>
    <xf numFmtId="0" fontId="1" fillId="10" borderId="8"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4" fillId="10" borderId="1" xfId="0" applyFont="1" applyFill="1" applyBorder="1" applyAlignment="1">
      <alignment horizontal="left" vertical="center"/>
    </xf>
    <xf numFmtId="0" fontId="7" fillId="10" borderId="1" xfId="0" applyFont="1" applyFill="1" applyBorder="1" applyAlignment="1">
      <alignment horizontal="left" vertical="center"/>
    </xf>
    <xf numFmtId="0" fontId="1" fillId="10" borderId="1" xfId="0" applyFont="1" applyFill="1" applyBorder="1" applyAlignment="1">
      <alignment horizontal="left" vertical="center" wrapText="1"/>
    </xf>
    <xf numFmtId="0" fontId="1" fillId="10" borderId="1" xfId="0" applyFont="1" applyFill="1" applyBorder="1" applyAlignment="1">
      <alignment horizontal="center"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4" fontId="0" fillId="2" borderId="8" xfId="0" applyNumberFormat="1" applyFill="1" applyBorder="1" applyAlignment="1" applyProtection="1">
      <alignment horizontal="center" vertical="center"/>
      <protection locked="0"/>
    </xf>
    <xf numFmtId="4" fontId="0" fillId="2" borderId="9" xfId="0" applyNumberFormat="1" applyFill="1" applyBorder="1" applyAlignment="1" applyProtection="1">
      <alignment horizontal="center" vertical="center"/>
      <protection locked="0"/>
    </xf>
    <xf numFmtId="0" fontId="1" fillId="10" borderId="14"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0" fillId="12" borderId="8" xfId="0" applyFill="1" applyBorder="1" applyAlignment="1">
      <alignment horizontal="left" vertical="center" wrapText="1"/>
    </xf>
    <xf numFmtId="0" fontId="0" fillId="12" borderId="9" xfId="0" applyFill="1" applyBorder="1" applyAlignment="1">
      <alignment horizontal="left" vertical="center" wrapText="1"/>
    </xf>
    <xf numFmtId="0" fontId="1" fillId="10" borderId="3" xfId="0" applyFont="1" applyFill="1" applyBorder="1" applyAlignment="1">
      <alignment horizontal="left" vertical="center" wrapText="1"/>
    </xf>
    <xf numFmtId="0" fontId="1" fillId="10" borderId="11" xfId="0" applyFont="1" applyFill="1" applyBorder="1" applyAlignment="1">
      <alignment horizontal="left" vertical="center" wrapText="1"/>
    </xf>
    <xf numFmtId="0" fontId="1" fillId="10" borderId="5" xfId="0" applyFont="1" applyFill="1" applyBorder="1" applyAlignment="1">
      <alignment horizontal="left" vertical="center" wrapText="1"/>
    </xf>
    <xf numFmtId="0" fontId="1" fillId="10" borderId="6" xfId="0" applyFont="1" applyFill="1" applyBorder="1" applyAlignment="1">
      <alignment horizontal="left" vertical="center" wrapText="1"/>
    </xf>
    <xf numFmtId="0" fontId="1" fillId="10" borderId="12" xfId="0" applyFont="1" applyFill="1" applyBorder="1" applyAlignment="1">
      <alignment horizontal="left" vertical="center" wrapText="1"/>
    </xf>
    <xf numFmtId="0" fontId="1" fillId="10" borderId="7" xfId="0" applyFont="1" applyFill="1" applyBorder="1" applyAlignment="1">
      <alignment horizontal="left" vertical="center" wrapText="1"/>
    </xf>
    <xf numFmtId="0" fontId="1" fillId="10" borderId="9" xfId="0" applyFont="1" applyFill="1" applyBorder="1" applyAlignment="1">
      <alignment horizontal="left" vertical="center" wrapText="1"/>
    </xf>
    <xf numFmtId="0" fontId="8" fillId="10" borderId="0" xfId="0" applyFont="1" applyFill="1" applyAlignment="1">
      <alignment horizontal="center" vertical="center" wrapText="1"/>
    </xf>
    <xf numFmtId="0" fontId="8" fillId="10" borderId="13" xfId="0" applyFont="1" applyFill="1" applyBorder="1" applyAlignment="1">
      <alignment horizontal="center" vertical="center" wrapText="1"/>
    </xf>
    <xf numFmtId="0" fontId="4" fillId="10" borderId="1" xfId="0" applyFont="1" applyFill="1" applyBorder="1" applyAlignment="1">
      <alignment horizontal="center" vertical="center"/>
    </xf>
    <xf numFmtId="9" fontId="3" fillId="6" borderId="8" xfId="1" applyFont="1" applyFill="1" applyBorder="1" applyAlignment="1" applyProtection="1">
      <alignment horizontal="right" vertical="center"/>
      <protection locked="0"/>
    </xf>
    <xf numFmtId="9" fontId="3" fillId="6" borderId="9" xfId="1" applyFont="1" applyFill="1" applyBorder="1" applyAlignment="1" applyProtection="1">
      <alignment horizontal="right" vertical="center"/>
      <protection locked="0"/>
    </xf>
    <xf numFmtId="0" fontId="4" fillId="10" borderId="8"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1" fillId="10" borderId="3"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19" fillId="5" borderId="2" xfId="9" applyFont="1" applyFill="1" applyBorder="1" applyAlignment="1" applyProtection="1">
      <alignment horizontal="left" vertical="center"/>
    </xf>
    <xf numFmtId="0" fontId="30" fillId="5" borderId="2" xfId="0" applyFont="1" applyFill="1" applyBorder="1" applyAlignment="1">
      <alignment horizontal="left" vertical="center"/>
    </xf>
    <xf numFmtId="0" fontId="31" fillId="5" borderId="15" xfId="5" applyFont="1" applyFill="1" applyBorder="1" applyAlignment="1">
      <alignment horizontal="left" vertical="center" wrapText="1"/>
    </xf>
    <xf numFmtId="0" fontId="31" fillId="5" borderId="0" xfId="5" applyFont="1" applyFill="1" applyAlignment="1">
      <alignment horizontal="left" vertical="center" wrapText="1"/>
    </xf>
    <xf numFmtId="0" fontId="31" fillId="5" borderId="13" xfId="5" applyFont="1" applyFill="1" applyBorder="1" applyAlignment="1">
      <alignment horizontal="left" vertical="center" wrapText="1"/>
    </xf>
    <xf numFmtId="0" fontId="41" fillId="5" borderId="3" xfId="0" applyFont="1" applyFill="1" applyBorder="1" applyAlignment="1">
      <alignment horizontal="left" vertical="center" wrapText="1"/>
    </xf>
    <xf numFmtId="0" fontId="41" fillId="5" borderId="11" xfId="0" applyFont="1" applyFill="1" applyBorder="1" applyAlignment="1">
      <alignment horizontal="left" vertical="center" wrapText="1"/>
    </xf>
    <xf numFmtId="0" fontId="41" fillId="5" borderId="5" xfId="0" applyFont="1" applyFill="1" applyBorder="1" applyAlignment="1">
      <alignment horizontal="left" vertical="center" wrapText="1"/>
    </xf>
    <xf numFmtId="0" fontId="41" fillId="5" borderId="6" xfId="0" applyFont="1" applyFill="1" applyBorder="1" applyAlignment="1">
      <alignment horizontal="left" vertical="center" wrapText="1"/>
    </xf>
    <xf numFmtId="0" fontId="41" fillId="5" borderId="12" xfId="0" applyFont="1" applyFill="1" applyBorder="1" applyAlignment="1">
      <alignment horizontal="left" vertical="center" wrapText="1"/>
    </xf>
    <xf numFmtId="0" fontId="41" fillId="5" borderId="7" xfId="0" applyFont="1" applyFill="1" applyBorder="1" applyAlignment="1">
      <alignment horizontal="left" vertical="center" wrapText="1"/>
    </xf>
    <xf numFmtId="0" fontId="45" fillId="5" borderId="14" xfId="0" applyFont="1" applyFill="1" applyBorder="1" applyAlignment="1">
      <alignment horizontal="left" vertical="center"/>
    </xf>
    <xf numFmtId="0" fontId="45" fillId="5" borderId="10" xfId="0" applyFont="1" applyFill="1" applyBorder="1" applyAlignment="1">
      <alignment horizontal="left" vertical="center"/>
    </xf>
    <xf numFmtId="0" fontId="45" fillId="5" borderId="4" xfId="0" applyFont="1" applyFill="1" applyBorder="1" applyAlignment="1">
      <alignment horizontal="left" vertical="center"/>
    </xf>
    <xf numFmtId="0" fontId="8" fillId="5" borderId="14" xfId="0" applyFont="1" applyFill="1" applyBorder="1" applyAlignment="1">
      <alignment horizontal="left" vertical="center"/>
    </xf>
    <xf numFmtId="0" fontId="8" fillId="5" borderId="4" xfId="0" applyFont="1" applyFill="1" applyBorder="1" applyAlignment="1">
      <alignment horizontal="left" vertical="center"/>
    </xf>
    <xf numFmtId="0" fontId="29" fillId="5" borderId="14"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39" fillId="5" borderId="2" xfId="9" applyFont="1" applyFill="1" applyBorder="1" applyAlignment="1" applyProtection="1">
      <alignment horizontal="left" vertical="center"/>
    </xf>
    <xf numFmtId="0" fontId="8" fillId="5" borderId="1" xfId="7" applyFont="1" applyFill="1" applyBorder="1" applyAlignment="1">
      <alignment horizontal="left" vertical="center"/>
    </xf>
    <xf numFmtId="0" fontId="38" fillId="5" borderId="2" xfId="7" applyFont="1" applyFill="1" applyBorder="1" applyAlignment="1">
      <alignment horizontal="right" vertical="center"/>
    </xf>
    <xf numFmtId="0" fontId="38" fillId="5" borderId="9" xfId="7" applyFont="1" applyFill="1" applyBorder="1" applyAlignment="1">
      <alignment horizontal="right" vertical="center"/>
    </xf>
    <xf numFmtId="0" fontId="39" fillId="5" borderId="2" xfId="9" applyFont="1" applyFill="1" applyBorder="1" applyAlignment="1" applyProtection="1">
      <alignment horizontal="right" vertical="center"/>
    </xf>
  </cellXfs>
  <cellStyles count="10">
    <cellStyle name="Comma" xfId="2" builtinId="3"/>
    <cellStyle name="Currency" xfId="3" builtinId="4"/>
    <cellStyle name="Hyperlink" xfId="9" builtinId="8"/>
    <cellStyle name="Normal" xfId="0" builtinId="0"/>
    <cellStyle name="Percent" xfId="1" builtinId="5"/>
    <cellStyle name="Prozent 2" xfId="8" xr:uid="{00000000-0005-0000-0000-000005000000}"/>
    <cellStyle name="Standard 2" xfId="5" xr:uid="{00000000-0005-0000-0000-000006000000}"/>
    <cellStyle name="Standard 2 2" xfId="7" xr:uid="{00000000-0005-0000-0000-000007000000}"/>
    <cellStyle name="Standard 4" xfId="4" xr:uid="{00000000-0005-0000-0000-000008000000}"/>
    <cellStyle name="Währung 2" xfId="6" xr:uid="{00000000-0005-0000-0000-000009000000}"/>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Guideline!A1"/><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jpeg"/><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hyperlink" Target="#Tab_Beh&#228;lter!A1"/><Relationship Id="rId1" Type="http://schemas.openxmlformats.org/officeDocument/2006/relationships/hyperlink" Target="#NAVIGATION!A1"/></Relationships>
</file>

<file path=xl/drawings/_rels/drawing3.xml.rels><?xml version="1.0" encoding="UTF-8" standalone="yes"?>
<Relationships xmlns="http://schemas.openxmlformats.org/package/2006/relationships"><Relationship Id="rId1" Type="http://schemas.openxmlformats.org/officeDocument/2006/relationships/hyperlink" Target="#NAVIGATION!A1"/></Relationships>
</file>

<file path=xl/drawings/drawing1.xml><?xml version="1.0" encoding="utf-8"?>
<xdr:wsDr xmlns:xdr="http://schemas.openxmlformats.org/drawingml/2006/spreadsheetDrawing" xmlns:a="http://schemas.openxmlformats.org/drawingml/2006/main">
  <xdr:twoCellAnchor>
    <xdr:from>
      <xdr:col>8</xdr:col>
      <xdr:colOff>127000</xdr:colOff>
      <xdr:row>10</xdr:row>
      <xdr:rowOff>69850</xdr:rowOff>
    </xdr:from>
    <xdr:to>
      <xdr:col>12</xdr:col>
      <xdr:colOff>152400</xdr:colOff>
      <xdr:row>12</xdr:row>
      <xdr:rowOff>31750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F9C7B1BC-1BA7-4812-98F9-43FD615FD6D4}"/>
            </a:ext>
          </a:extLst>
        </xdr:cNvPr>
        <xdr:cNvSpPr/>
      </xdr:nvSpPr>
      <xdr:spPr>
        <a:xfrm>
          <a:off x="6661150" y="1174750"/>
          <a:ext cx="1308100" cy="533400"/>
        </a:xfrm>
        <a:prstGeom prst="rect">
          <a:avLst/>
        </a:prstGeom>
        <a:solidFill>
          <a:schemeClr val="accent6"/>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200" b="1">
              <a:solidFill>
                <a:schemeClr val="tx1"/>
              </a:solidFill>
            </a:rPr>
            <a:t>Start</a:t>
          </a:r>
        </a:p>
      </xdr:txBody>
    </xdr:sp>
    <xdr:clientData/>
  </xdr:twoCellAnchor>
  <xdr:twoCellAnchor editAs="oneCell">
    <xdr:from>
      <xdr:col>1</xdr:col>
      <xdr:colOff>636269</xdr:colOff>
      <xdr:row>18</xdr:row>
      <xdr:rowOff>73450</xdr:rowOff>
    </xdr:from>
    <xdr:to>
      <xdr:col>12</xdr:col>
      <xdr:colOff>45720</xdr:colOff>
      <xdr:row>32</xdr:row>
      <xdr:rowOff>26932</xdr:rowOff>
    </xdr:to>
    <xdr:pic>
      <xdr:nvPicPr>
        <xdr:cNvPr id="2" name="Picture 1">
          <a:extLst>
            <a:ext uri="{FF2B5EF4-FFF2-40B4-BE49-F238E27FC236}">
              <a16:creationId xmlns:a16="http://schemas.microsoft.com/office/drawing/2014/main" id="{5FC02CAB-6A60-4F8A-AEE1-3A837554A8B0}"/>
            </a:ext>
          </a:extLst>
        </xdr:cNvPr>
        <xdr:cNvPicPr>
          <a:picLocks noChangeAspect="1"/>
        </xdr:cNvPicPr>
      </xdr:nvPicPr>
      <xdr:blipFill>
        <a:blip xmlns:r="http://schemas.openxmlformats.org/officeDocument/2006/relationships" r:embed="rId2"/>
        <a:stretch>
          <a:fillRect/>
        </a:stretch>
      </xdr:blipFill>
      <xdr:spPr>
        <a:xfrm>
          <a:off x="1283969" y="3555790"/>
          <a:ext cx="6648451" cy="2513802"/>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xdr:from>
      <xdr:col>0</xdr:col>
      <xdr:colOff>0</xdr:colOff>
      <xdr:row>0</xdr:row>
      <xdr:rowOff>6350</xdr:rowOff>
    </xdr:from>
    <xdr:to>
      <xdr:col>22</xdr:col>
      <xdr:colOff>323850</xdr:colOff>
      <xdr:row>40</xdr:row>
      <xdr:rowOff>30479</xdr:rowOff>
    </xdr:to>
    <xdr:sp macro="" textlink="">
      <xdr:nvSpPr>
        <xdr:cNvPr id="3" name="Frame 2">
          <a:extLst>
            <a:ext uri="{FF2B5EF4-FFF2-40B4-BE49-F238E27FC236}">
              <a16:creationId xmlns:a16="http://schemas.microsoft.com/office/drawing/2014/main" id="{EDA77BCB-D5D8-4E21-A242-6701AB81A3B4}"/>
            </a:ext>
          </a:extLst>
        </xdr:cNvPr>
        <xdr:cNvSpPr/>
      </xdr:nvSpPr>
      <xdr:spPr>
        <a:xfrm>
          <a:off x="0" y="6350"/>
          <a:ext cx="16008350" cy="7225029"/>
        </a:xfrm>
        <a:prstGeom prst="frame">
          <a:avLst>
            <a:gd name="adj1" fmla="val 1850"/>
          </a:avLst>
        </a:prstGeom>
        <a:solidFill>
          <a:srgbClr val="75BF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solidFill>
              <a:schemeClr val="tx1"/>
            </a:solidFill>
          </a:endParaRPr>
        </a:p>
      </xdr:txBody>
    </xdr:sp>
    <xdr:clientData/>
  </xdr:twoCellAnchor>
  <xdr:twoCellAnchor>
    <xdr:from>
      <xdr:col>2</xdr:col>
      <xdr:colOff>146050</xdr:colOff>
      <xdr:row>9</xdr:row>
      <xdr:rowOff>38100</xdr:rowOff>
    </xdr:from>
    <xdr:to>
      <xdr:col>7</xdr:col>
      <xdr:colOff>755650</xdr:colOff>
      <xdr:row>16</xdr:row>
      <xdr:rowOff>158750</xdr:rowOff>
    </xdr:to>
    <xdr:sp macro="" textlink="">
      <xdr:nvSpPr>
        <xdr:cNvPr id="4" name="TextBox 3">
          <a:extLst>
            <a:ext uri="{FF2B5EF4-FFF2-40B4-BE49-F238E27FC236}">
              <a16:creationId xmlns:a16="http://schemas.microsoft.com/office/drawing/2014/main" id="{96241BB7-0FAC-47A0-99C2-E0B24704D81B}"/>
            </a:ext>
          </a:extLst>
        </xdr:cNvPr>
        <xdr:cNvSpPr txBox="1"/>
      </xdr:nvSpPr>
      <xdr:spPr>
        <a:xfrm>
          <a:off x="1428750" y="1714500"/>
          <a:ext cx="3816350" cy="148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2200" b="1"/>
            <a:t>Full</a:t>
          </a:r>
          <a:r>
            <a:rPr lang="pl-PL" sz="2200" b="1" baseline="0"/>
            <a:t> cost accounting tool </a:t>
          </a:r>
          <a:endParaRPr lang="en-US" sz="2200" b="1" baseline="0"/>
        </a:p>
        <a:p>
          <a:r>
            <a:rPr lang="pl-PL" sz="2200" b="1" baseline="0"/>
            <a:t>for Waste Management in Municipalities</a:t>
          </a:r>
          <a:endParaRPr lang="en-US" sz="2200" b="1"/>
        </a:p>
      </xdr:txBody>
    </xdr:sp>
    <xdr:clientData/>
  </xdr:twoCellAnchor>
  <xdr:twoCellAnchor>
    <xdr:from>
      <xdr:col>6</xdr:col>
      <xdr:colOff>49519</xdr:colOff>
      <xdr:row>35</xdr:row>
      <xdr:rowOff>108451</xdr:rowOff>
    </xdr:from>
    <xdr:to>
      <xdr:col>10</xdr:col>
      <xdr:colOff>420105</xdr:colOff>
      <xdr:row>38</xdr:row>
      <xdr:rowOff>81141</xdr:rowOff>
    </xdr:to>
    <xdr:grpSp>
      <xdr:nvGrpSpPr>
        <xdr:cNvPr id="6" name="Group 5">
          <a:extLst>
            <a:ext uri="{FF2B5EF4-FFF2-40B4-BE49-F238E27FC236}">
              <a16:creationId xmlns:a16="http://schemas.microsoft.com/office/drawing/2014/main" id="{23358497-3985-4553-873B-77B2A8483C29}"/>
            </a:ext>
          </a:extLst>
        </xdr:cNvPr>
        <xdr:cNvGrpSpPr/>
      </xdr:nvGrpSpPr>
      <xdr:grpSpPr>
        <a:xfrm>
          <a:off x="3935719" y="6753091"/>
          <a:ext cx="3075686" cy="574670"/>
          <a:chOff x="3935719" y="6753091"/>
          <a:chExt cx="3075686" cy="574670"/>
        </a:xfrm>
      </xdr:grpSpPr>
      <xdr:pic>
        <xdr:nvPicPr>
          <xdr:cNvPr id="16" name="Picture 15">
            <a:extLst>
              <a:ext uri="{FF2B5EF4-FFF2-40B4-BE49-F238E27FC236}">
                <a16:creationId xmlns:a16="http://schemas.microsoft.com/office/drawing/2014/main" id="{74B03DCD-723F-447E-A363-520DC021522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1714" y="6873293"/>
            <a:ext cx="967562" cy="454468"/>
          </a:xfrm>
          <a:prstGeom prst="rect">
            <a:avLst/>
          </a:prstGeom>
          <a:noFill/>
        </xdr:spPr>
      </xdr:pic>
      <xdr:pic>
        <xdr:nvPicPr>
          <xdr:cNvPr id="17" name="Picture 16">
            <a:extLst>
              <a:ext uri="{FF2B5EF4-FFF2-40B4-BE49-F238E27FC236}">
                <a16:creationId xmlns:a16="http://schemas.microsoft.com/office/drawing/2014/main" id="{A6A79295-EE85-4772-9699-69DF420EC842}"/>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915" t="9625" r="4623" b="10105"/>
          <a:stretch/>
        </xdr:blipFill>
        <xdr:spPr bwMode="auto">
          <a:xfrm>
            <a:off x="5729344" y="6801832"/>
            <a:ext cx="1282061" cy="431114"/>
          </a:xfrm>
          <a:prstGeom prst="rect">
            <a:avLst/>
          </a:prstGeom>
          <a:noFill/>
          <a:ln>
            <a:noFill/>
          </a:ln>
          <a:extLst>
            <a:ext uri="{53640926-AAD7-44D8-BBD7-CCE9431645EC}">
              <a14:shadowObscured xmlns:a14="http://schemas.microsoft.com/office/drawing/2010/main"/>
            </a:ext>
          </a:extLst>
        </xdr:spPr>
      </xdr:pic>
      <xdr:pic>
        <xdr:nvPicPr>
          <xdr:cNvPr id="9" name="Picture 8">
            <a:extLst>
              <a:ext uri="{FF2B5EF4-FFF2-40B4-BE49-F238E27FC236}">
                <a16:creationId xmlns:a16="http://schemas.microsoft.com/office/drawing/2014/main" id="{CC48AA93-7C4F-4652-BE15-8DC398F3347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935719" y="6753091"/>
            <a:ext cx="393145" cy="557540"/>
          </a:xfrm>
          <a:prstGeom prst="rect">
            <a:avLst/>
          </a:prstGeom>
        </xdr:spPr>
      </xdr:pic>
    </xdr:grpSp>
    <xdr:clientData/>
  </xdr:twoCellAnchor>
  <xdr:twoCellAnchor>
    <xdr:from>
      <xdr:col>2</xdr:col>
      <xdr:colOff>419100</xdr:colOff>
      <xdr:row>1</xdr:row>
      <xdr:rowOff>45720</xdr:rowOff>
    </xdr:from>
    <xdr:to>
      <xdr:col>12</xdr:col>
      <xdr:colOff>245206</xdr:colOff>
      <xdr:row>6</xdr:row>
      <xdr:rowOff>58117</xdr:rowOff>
    </xdr:to>
    <xdr:grpSp>
      <xdr:nvGrpSpPr>
        <xdr:cNvPr id="23" name="Group 22">
          <a:extLst>
            <a:ext uri="{FF2B5EF4-FFF2-40B4-BE49-F238E27FC236}">
              <a16:creationId xmlns:a16="http://schemas.microsoft.com/office/drawing/2014/main" id="{4A5C87C1-9527-4A62-8069-A1AC6E3A7C57}"/>
            </a:ext>
          </a:extLst>
        </xdr:cNvPr>
        <xdr:cNvGrpSpPr/>
      </xdr:nvGrpSpPr>
      <xdr:grpSpPr>
        <a:xfrm>
          <a:off x="1714500" y="251460"/>
          <a:ext cx="6417406" cy="926797"/>
          <a:chOff x="2943124" y="2972381"/>
          <a:chExt cx="6383116" cy="926797"/>
        </a:xfrm>
      </xdr:grpSpPr>
      <xdr:pic>
        <xdr:nvPicPr>
          <xdr:cNvPr id="24" name="Picture 23" descr="Image result for bmu federal ministry environment">
            <a:extLst>
              <a:ext uri="{FF2B5EF4-FFF2-40B4-BE49-F238E27FC236}">
                <a16:creationId xmlns:a16="http://schemas.microsoft.com/office/drawing/2014/main" id="{9FF548DE-B0C3-4B5A-AB7A-343EAA79A4C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736726" y="2972381"/>
            <a:ext cx="2359274" cy="926797"/>
          </a:xfrm>
          <a:prstGeom prst="rect">
            <a:avLst/>
          </a:prstGeom>
          <a:noFill/>
          <a:ln>
            <a:noFill/>
          </a:ln>
          <a:extLst>
            <a:ext uri="{909E8E84-426E-40DD-AFC4-6F175D3DCCD1}">
              <a14:hiddenFill xmlns:a14="http://schemas.microsoft.com/office/drawing/2010/main">
                <a:solidFill>
                  <a:srgbClr val="FFFFFF"/>
                </a:solidFill>
              </a14:hiddenFill>
            </a:ext>
          </a:extLst>
        </xdr:spPr>
      </xdr:pic>
      <xdr:pic>
        <xdr:nvPicPr>
          <xdr:cNvPr id="25" name="Picture 24">
            <a:extLst>
              <a:ext uri="{FF2B5EF4-FFF2-40B4-BE49-F238E27FC236}">
                <a16:creationId xmlns:a16="http://schemas.microsoft.com/office/drawing/2014/main" id="{0F1DA5BA-D682-4564-B917-655198A13984}"/>
              </a:ext>
            </a:extLst>
          </xdr:cNvPr>
          <xdr:cNvPicPr>
            <a:picLocks noChangeAspect="1"/>
          </xdr:cNvPicPr>
        </xdr:nvPicPr>
        <xdr:blipFill>
          <a:blip xmlns:r="http://schemas.openxmlformats.org/officeDocument/2006/relationships" r:embed="rId7"/>
          <a:stretch>
            <a:fillRect/>
          </a:stretch>
        </xdr:blipFill>
        <xdr:spPr>
          <a:xfrm>
            <a:off x="7187169" y="2972381"/>
            <a:ext cx="2139071" cy="882394"/>
          </a:xfrm>
          <a:prstGeom prst="rect">
            <a:avLst/>
          </a:prstGeom>
          <a:noFill/>
          <a:ln>
            <a:noFill/>
          </a:ln>
        </xdr:spPr>
      </xdr:pic>
      <xdr:pic>
        <xdr:nvPicPr>
          <xdr:cNvPr id="26" name="Picture 25">
            <a:extLst>
              <a:ext uri="{FF2B5EF4-FFF2-40B4-BE49-F238E27FC236}">
                <a16:creationId xmlns:a16="http://schemas.microsoft.com/office/drawing/2014/main" id="{73379ECA-30EC-4A14-854D-B2BEE83D7A70}"/>
              </a:ext>
            </a:extLst>
          </xdr:cNvPr>
          <xdr:cNvPicPr>
            <a:picLocks noChangeAspect="1"/>
          </xdr:cNvPicPr>
        </xdr:nvPicPr>
        <xdr:blipFill>
          <a:blip xmlns:r="http://schemas.openxmlformats.org/officeDocument/2006/relationships" r:embed="rId8"/>
          <a:stretch>
            <a:fillRect/>
          </a:stretch>
        </xdr:blipFill>
        <xdr:spPr>
          <a:xfrm>
            <a:off x="6051605" y="3141449"/>
            <a:ext cx="1111474" cy="542654"/>
          </a:xfrm>
          <a:prstGeom prst="rect">
            <a:avLst/>
          </a:prstGeom>
          <a:noFill/>
          <a:ln>
            <a:noFill/>
          </a:ln>
        </xdr:spPr>
      </xdr:pic>
      <xdr:pic>
        <xdr:nvPicPr>
          <xdr:cNvPr id="27" name="Picture 26">
            <a:extLst>
              <a:ext uri="{FF2B5EF4-FFF2-40B4-BE49-F238E27FC236}">
                <a16:creationId xmlns:a16="http://schemas.microsoft.com/office/drawing/2014/main" id="{6029CA46-32C0-4452-A4B5-3B5518FBECB6}"/>
              </a:ext>
            </a:extLst>
          </xdr:cNvPr>
          <xdr:cNvPicPr>
            <a:picLocks noChangeAspect="1"/>
          </xdr:cNvPicPr>
        </xdr:nvPicPr>
        <xdr:blipFill>
          <a:blip xmlns:r="http://schemas.openxmlformats.org/officeDocument/2006/relationships" r:embed="rId9"/>
          <a:stretch>
            <a:fillRect/>
          </a:stretch>
        </xdr:blipFill>
        <xdr:spPr>
          <a:xfrm>
            <a:off x="2943124" y="3163213"/>
            <a:ext cx="793602" cy="52089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0</xdr:row>
      <xdr:rowOff>19050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00965" y="0"/>
          <a:ext cx="2299335" cy="19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0</xdr:colOff>
      <xdr:row>0</xdr:row>
      <xdr:rowOff>0</xdr:rowOff>
    </xdr:from>
    <xdr:to>
      <xdr:col>3</xdr:col>
      <xdr:colOff>9525</xdr:colOff>
      <xdr:row>0</xdr:row>
      <xdr:rowOff>1</xdr:rowOff>
    </xdr:to>
    <xdr:sp macro="" textlink="">
      <xdr:nvSpPr>
        <xdr:cNvPr id="3" name="Rechteck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0" y="0"/>
          <a:ext cx="2409825" cy="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1762125</xdr:colOff>
      <xdr:row>0</xdr:row>
      <xdr:rowOff>9525</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594360" y="76200"/>
          <a:ext cx="1762125" cy="2152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_Log\Griechenland%202019\Modell\INFA_E-Log-Sim-Software_2019-10-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IGATION"/>
      <sheetName val="Nav_Var"/>
      <sheetName val="Nav_Erg"/>
      <sheetName val="Stammdaten"/>
      <sheetName val="Abfallarten_Erf.-Sys."/>
      <sheetName val="Spez.Mengen (A)"/>
      <sheetName val="Varianten"/>
      <sheetName val="Spez.Mengen (Z)"/>
      <sheetName val="Var_0"/>
      <sheetName val="Var_1"/>
      <sheetName val="Var_2"/>
      <sheetName val="Var_3"/>
      <sheetName val="Var_4"/>
      <sheetName val="Var_5"/>
      <sheetName val="Erg_Detail"/>
      <sheetName val="Erg_Mengen"/>
      <sheetName val="Erg_Beh-Kosten"/>
      <sheetName val="Erg_Log-Kosten"/>
      <sheetName val="Erg_Fern-T-Kosten"/>
      <sheetName val="Erg_Entsorg-Kosten"/>
      <sheetName val="Erg_Ges-Kosten"/>
      <sheetName val="Dia Kosten"/>
      <sheetName val="Pivot 1"/>
      <sheetName val="Pivot 2"/>
      <sheetName val="Tab_Behälter"/>
      <sheetName val="Tab_Fahrzeuge"/>
      <sheetName val="Tab_Personal"/>
      <sheetName val="Tab_AZM"/>
      <sheetName val="Tab_U_und_E_Anl"/>
      <sheetName val="Tab_Betrieb"/>
      <sheetName val="Kalk_Fahrzeugkosten"/>
      <sheetName val="Kalk_Behälterkosten"/>
      <sheetName val="Kalk_Personalkosten"/>
      <sheetName val="Kalk_Betriebsstätte"/>
      <sheetName val="Sprachen"/>
      <sheetName val="Tab_Behaelteranzahl"/>
      <sheetName val="Tab_Behaelterdaten_gesamt"/>
      <sheetName val="Datenabfrage Basic"/>
      <sheetName val="Datenabfrage Full"/>
      <sheetName val="INFA_E-Log-Sim-Software_2019-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8">
          <cell r="B8">
            <v>24.5</v>
          </cell>
        </row>
        <row r="10">
          <cell r="B10">
            <v>15</v>
          </cell>
        </row>
        <row r="12">
          <cell r="B12">
            <v>3</v>
          </cell>
        </row>
        <row r="14">
          <cell r="B14">
            <v>19</v>
          </cell>
        </row>
        <row r="16">
          <cell r="B16">
            <v>2</v>
          </cell>
        </row>
      </sheetData>
      <sheetData sheetId="30"/>
      <sheetData sheetId="31"/>
      <sheetData sheetId="32"/>
      <sheetData sheetId="33"/>
      <sheetData sheetId="34"/>
      <sheetData sheetId="35"/>
      <sheetData sheetId="36"/>
      <sheetData sheetId="37"/>
      <sheetData sheetId="38"/>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424FC-365C-4C46-8CD3-6D6B38061BC0}">
  <sheetPr>
    <pageSetUpPr fitToPage="1"/>
  </sheetPr>
  <dimension ref="D1:Y38"/>
  <sheetViews>
    <sheetView tabSelected="1" zoomScale="50" zoomScaleNormal="50" workbookViewId="0">
      <selection activeCell="Z20" sqref="Z20"/>
    </sheetView>
  </sheetViews>
  <sheetFormatPr defaultColWidth="8.89453125" defaultRowHeight="14.4"/>
  <cols>
    <col min="1" max="7" width="8.89453125" style="119"/>
    <col min="8" max="8" width="10.5234375" style="119" customWidth="1"/>
    <col min="9" max="13" width="8.89453125" style="119"/>
    <col min="14" max="14" width="5.7890625" style="119" customWidth="1"/>
    <col min="15" max="16384" width="8.89453125" style="119"/>
  </cols>
  <sheetData>
    <row r="1" spans="4:25" ht="15.9" customHeight="1" thickBot="1"/>
    <row r="2" spans="4:25">
      <c r="O2" s="393" t="s">
        <v>608</v>
      </c>
      <c r="P2" s="394"/>
      <c r="Q2" s="394"/>
      <c r="R2" s="394"/>
      <c r="S2" s="394"/>
      <c r="T2" s="394"/>
      <c r="U2" s="394"/>
      <c r="V2" s="395"/>
    </row>
    <row r="3" spans="4:25">
      <c r="O3" s="396"/>
      <c r="P3" s="397"/>
      <c r="Q3" s="397"/>
      <c r="R3" s="397"/>
      <c r="S3" s="397"/>
      <c r="T3" s="397"/>
      <c r="U3" s="397"/>
      <c r="V3" s="398"/>
    </row>
    <row r="4" spans="4:25">
      <c r="O4" s="396"/>
      <c r="P4" s="397"/>
      <c r="Q4" s="397"/>
      <c r="R4" s="397"/>
      <c r="S4" s="397"/>
      <c r="T4" s="397"/>
      <c r="U4" s="397"/>
      <c r="V4" s="398"/>
    </row>
    <row r="5" spans="4:25">
      <c r="O5" s="396"/>
      <c r="P5" s="397"/>
      <c r="Q5" s="397"/>
      <c r="R5" s="397"/>
      <c r="S5" s="397"/>
      <c r="T5" s="397"/>
      <c r="U5" s="397"/>
      <c r="V5" s="398"/>
    </row>
    <row r="6" spans="4:25">
      <c r="O6" s="396"/>
      <c r="P6" s="397"/>
      <c r="Q6" s="397"/>
      <c r="R6" s="397"/>
      <c r="S6" s="397"/>
      <c r="T6" s="397"/>
      <c r="U6" s="397"/>
      <c r="V6" s="398"/>
    </row>
    <row r="7" spans="4:25">
      <c r="O7" s="396"/>
      <c r="P7" s="397"/>
      <c r="Q7" s="397"/>
      <c r="R7" s="397"/>
      <c r="S7" s="397"/>
      <c r="T7" s="397"/>
      <c r="U7" s="397"/>
      <c r="V7" s="398"/>
    </row>
    <row r="8" spans="4:25">
      <c r="D8"/>
      <c r="O8" s="396"/>
      <c r="P8" s="397"/>
      <c r="Q8" s="397"/>
      <c r="R8" s="397"/>
      <c r="S8" s="397"/>
      <c r="T8" s="397"/>
      <c r="U8" s="397"/>
      <c r="V8" s="398"/>
    </row>
    <row r="9" spans="4:25">
      <c r="O9" s="396"/>
      <c r="P9" s="397"/>
      <c r="Q9" s="397"/>
      <c r="R9" s="397"/>
      <c r="S9" s="397"/>
      <c r="T9" s="397"/>
      <c r="U9" s="397"/>
      <c r="V9" s="398"/>
    </row>
    <row r="10" spans="4:25">
      <c r="O10" s="396"/>
      <c r="P10" s="397"/>
      <c r="Q10" s="397"/>
      <c r="R10" s="397"/>
      <c r="S10" s="397"/>
      <c r="T10" s="397"/>
      <c r="U10" s="397"/>
      <c r="V10" s="398"/>
    </row>
    <row r="11" spans="4:25">
      <c r="O11" s="396"/>
      <c r="P11" s="397"/>
      <c r="Q11" s="397"/>
      <c r="R11" s="397"/>
      <c r="S11" s="397"/>
      <c r="T11" s="397"/>
      <c r="U11" s="397"/>
      <c r="V11" s="398"/>
    </row>
    <row r="12" spans="4:25" ht="20.7" customHeight="1">
      <c r="H12" s="120"/>
      <c r="O12" s="396"/>
      <c r="P12" s="397"/>
      <c r="Q12" s="397"/>
      <c r="R12" s="397"/>
      <c r="S12" s="397"/>
      <c r="T12" s="397"/>
      <c r="U12" s="397"/>
      <c r="V12" s="398"/>
      <c r="Y12" s="121"/>
    </row>
    <row r="13" spans="4:25">
      <c r="O13" s="396"/>
      <c r="P13" s="397"/>
      <c r="Q13" s="397"/>
      <c r="R13" s="397"/>
      <c r="S13" s="397"/>
      <c r="T13" s="397"/>
      <c r="U13" s="397"/>
      <c r="V13" s="398"/>
    </row>
    <row r="14" spans="4:25">
      <c r="O14" s="396"/>
      <c r="P14" s="397"/>
      <c r="Q14" s="397"/>
      <c r="R14" s="397"/>
      <c r="S14" s="397"/>
      <c r="T14" s="397"/>
      <c r="U14" s="397"/>
      <c r="V14" s="398"/>
    </row>
    <row r="15" spans="4:25">
      <c r="O15" s="396"/>
      <c r="P15" s="397"/>
      <c r="Q15" s="397"/>
      <c r="R15" s="397"/>
      <c r="S15" s="397"/>
      <c r="T15" s="397"/>
      <c r="U15" s="397"/>
      <c r="V15" s="398"/>
    </row>
    <row r="16" spans="4:25">
      <c r="O16" s="396"/>
      <c r="P16" s="397"/>
      <c r="Q16" s="397"/>
      <c r="R16" s="397"/>
      <c r="S16" s="397"/>
      <c r="T16" s="397"/>
      <c r="U16" s="397"/>
      <c r="V16" s="398"/>
    </row>
    <row r="17" spans="15:22" ht="20.7" customHeight="1">
      <c r="O17" s="396"/>
      <c r="P17" s="397"/>
      <c r="Q17" s="397"/>
      <c r="R17" s="397"/>
      <c r="S17" s="397"/>
      <c r="T17" s="397"/>
      <c r="U17" s="397"/>
      <c r="V17" s="398"/>
    </row>
    <row r="18" spans="15:22">
      <c r="O18" s="396"/>
      <c r="P18" s="397"/>
      <c r="Q18" s="397"/>
      <c r="R18" s="397"/>
      <c r="S18" s="397"/>
      <c r="T18" s="397"/>
      <c r="U18" s="397"/>
      <c r="V18" s="398"/>
    </row>
    <row r="19" spans="15:22">
      <c r="O19" s="396"/>
      <c r="P19" s="397"/>
      <c r="Q19" s="397"/>
      <c r="R19" s="397"/>
      <c r="S19" s="397"/>
      <c r="T19" s="397"/>
      <c r="U19" s="397"/>
      <c r="V19" s="398"/>
    </row>
    <row r="20" spans="15:22">
      <c r="O20" s="396"/>
      <c r="P20" s="397"/>
      <c r="Q20" s="397"/>
      <c r="R20" s="397"/>
      <c r="S20" s="397"/>
      <c r="T20" s="397"/>
      <c r="U20" s="397"/>
      <c r="V20" s="398"/>
    </row>
    <row r="21" spans="15:22">
      <c r="O21" s="396"/>
      <c r="P21" s="397"/>
      <c r="Q21" s="397"/>
      <c r="R21" s="397"/>
      <c r="S21" s="397"/>
      <c r="T21" s="397"/>
      <c r="U21" s="397"/>
      <c r="V21" s="398"/>
    </row>
    <row r="22" spans="15:22">
      <c r="O22" s="396"/>
      <c r="P22" s="397"/>
      <c r="Q22" s="397"/>
      <c r="R22" s="397"/>
      <c r="S22" s="397"/>
      <c r="T22" s="397"/>
      <c r="U22" s="397"/>
      <c r="V22" s="398"/>
    </row>
    <row r="23" spans="15:22">
      <c r="O23" s="396"/>
      <c r="P23" s="397"/>
      <c r="Q23" s="397"/>
      <c r="R23" s="397"/>
      <c r="S23" s="397"/>
      <c r="T23" s="397"/>
      <c r="U23" s="397"/>
      <c r="V23" s="398"/>
    </row>
    <row r="24" spans="15:22">
      <c r="O24" s="396"/>
      <c r="P24" s="397"/>
      <c r="Q24" s="397"/>
      <c r="R24" s="397"/>
      <c r="S24" s="397"/>
      <c r="T24" s="397"/>
      <c r="U24" s="397"/>
      <c r="V24" s="398"/>
    </row>
    <row r="25" spans="15:22">
      <c r="O25" s="396"/>
      <c r="P25" s="397"/>
      <c r="Q25" s="397"/>
      <c r="R25" s="397"/>
      <c r="S25" s="397"/>
      <c r="T25" s="397"/>
      <c r="U25" s="397"/>
      <c r="V25" s="398"/>
    </row>
    <row r="26" spans="15:22">
      <c r="O26" s="396"/>
      <c r="P26" s="397"/>
      <c r="Q26" s="397"/>
      <c r="R26" s="397"/>
      <c r="S26" s="397"/>
      <c r="T26" s="397"/>
      <c r="U26" s="397"/>
      <c r="V26" s="398"/>
    </row>
    <row r="27" spans="15:22">
      <c r="O27" s="396"/>
      <c r="P27" s="397"/>
      <c r="Q27" s="397"/>
      <c r="R27" s="397"/>
      <c r="S27" s="397"/>
      <c r="T27" s="397"/>
      <c r="U27" s="397"/>
      <c r="V27" s="398"/>
    </row>
    <row r="28" spans="15:22">
      <c r="O28" s="396"/>
      <c r="P28" s="397"/>
      <c r="Q28" s="397"/>
      <c r="R28" s="397"/>
      <c r="S28" s="397"/>
      <c r="T28" s="397"/>
      <c r="U28" s="397"/>
      <c r="V28" s="398"/>
    </row>
    <row r="29" spans="15:22">
      <c r="O29" s="396"/>
      <c r="P29" s="397"/>
      <c r="Q29" s="397"/>
      <c r="R29" s="397"/>
      <c r="S29" s="397"/>
      <c r="T29" s="397"/>
      <c r="U29" s="397"/>
      <c r="V29" s="398"/>
    </row>
    <row r="30" spans="15:22">
      <c r="O30" s="396"/>
      <c r="P30" s="397"/>
      <c r="Q30" s="397"/>
      <c r="R30" s="397"/>
      <c r="S30" s="397"/>
      <c r="T30" s="397"/>
      <c r="U30" s="397"/>
      <c r="V30" s="398"/>
    </row>
    <row r="31" spans="15:22">
      <c r="O31" s="396"/>
      <c r="P31" s="397"/>
      <c r="Q31" s="397"/>
      <c r="R31" s="397"/>
      <c r="S31" s="397"/>
      <c r="T31" s="397"/>
      <c r="U31" s="397"/>
      <c r="V31" s="398"/>
    </row>
    <row r="32" spans="15:22">
      <c r="O32" s="396"/>
      <c r="P32" s="397"/>
      <c r="Q32" s="397"/>
      <c r="R32" s="397"/>
      <c r="S32" s="397"/>
      <c r="T32" s="397"/>
      <c r="U32" s="397"/>
      <c r="V32" s="398"/>
    </row>
    <row r="33" spans="5:22">
      <c r="O33" s="396"/>
      <c r="P33" s="397"/>
      <c r="Q33" s="397"/>
      <c r="R33" s="397"/>
      <c r="S33" s="397"/>
      <c r="T33" s="397"/>
      <c r="U33" s="397"/>
      <c r="V33" s="398"/>
    </row>
    <row r="34" spans="5:22">
      <c r="O34" s="396"/>
      <c r="P34" s="397"/>
      <c r="Q34" s="397"/>
      <c r="R34" s="397"/>
      <c r="S34" s="397"/>
      <c r="T34" s="397"/>
      <c r="U34" s="397"/>
      <c r="V34" s="398"/>
    </row>
    <row r="35" spans="5:22" ht="18.3">
      <c r="E35" s="122"/>
      <c r="O35" s="396"/>
      <c r="P35" s="397"/>
      <c r="Q35" s="397"/>
      <c r="R35" s="397"/>
      <c r="S35" s="397"/>
      <c r="T35" s="397"/>
      <c r="U35" s="397"/>
      <c r="V35" s="398"/>
    </row>
    <row r="36" spans="5:22">
      <c r="O36" s="396"/>
      <c r="P36" s="397"/>
      <c r="Q36" s="397"/>
      <c r="R36" s="397"/>
      <c r="S36" s="397"/>
      <c r="T36" s="397"/>
      <c r="U36" s="397"/>
      <c r="V36" s="398"/>
    </row>
    <row r="37" spans="5:22">
      <c r="O37" s="396"/>
      <c r="P37" s="397"/>
      <c r="Q37" s="397"/>
      <c r="R37" s="397"/>
      <c r="S37" s="397"/>
      <c r="T37" s="397"/>
      <c r="U37" s="397"/>
      <c r="V37" s="398"/>
    </row>
    <row r="38" spans="5:22" ht="18.600000000000001" thickBot="1">
      <c r="E38" s="122" t="s">
        <v>563</v>
      </c>
      <c r="O38" s="399"/>
      <c r="P38" s="400"/>
      <c r="Q38" s="400"/>
      <c r="R38" s="400"/>
      <c r="S38" s="400"/>
      <c r="T38" s="400"/>
      <c r="U38" s="400"/>
      <c r="V38" s="401"/>
    </row>
  </sheetData>
  <sheetProtection algorithmName="SHA-512" hashValue="nh57Q/V+bOzvv/sf54rx+MwLYLAktE0O+cluh2wNBsimpgvYziUNAsGOvJAYg7RhJKxq2q12bfXZL2w+Lb1lDA==" saltValue="eOmFNiaw9VMfYksCb2LbHg==" spinCount="100000" sheet="1" objects="1" scenarios="1"/>
  <mergeCells count="1">
    <mergeCell ref="O2:V38"/>
  </mergeCells>
  <pageMargins left="0.70866141732283472" right="0.70866141732283472" top="0.74803149606299213" bottom="0.74803149606299213" header="0.31496062992125984" footer="0.31496062992125984"/>
  <pageSetup paperSize="9" scale="39" orientation="portrait" r:id="rId1"/>
  <headerFooter>
    <oddFooter>&amp;L&amp;F__&amp;A&amp;Rpage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12"/>
  <sheetViews>
    <sheetView showGridLines="0" workbookViewId="0">
      <pane ySplit="1" topLeftCell="A2" activePane="bottomLeft" state="frozen"/>
      <selection activeCell="B2" sqref="B2"/>
      <selection pane="bottomLeft" activeCell="C1" sqref="C1"/>
    </sheetView>
  </sheetViews>
  <sheetFormatPr defaultColWidth="11.5234375" defaultRowHeight="14.4"/>
  <cols>
    <col min="1" max="1" width="31" style="3" customWidth="1"/>
    <col min="2" max="2" width="2.1015625" style="3" customWidth="1"/>
    <col min="3" max="3" width="61.20703125" style="3" bestFit="1" customWidth="1"/>
    <col min="4" max="16384" width="11.5234375" style="3"/>
  </cols>
  <sheetData>
    <row r="1" spans="1:3" s="352" customFormat="1" ht="20.399999999999999">
      <c r="A1" s="388" t="s">
        <v>5</v>
      </c>
      <c r="B1" s="373"/>
      <c r="C1" s="389" t="s">
        <v>559</v>
      </c>
    </row>
    <row r="2" spans="1:3">
      <c r="A2" s="390" t="s">
        <v>31</v>
      </c>
    </row>
    <row r="3" spans="1:3">
      <c r="A3" s="390" t="s">
        <v>3</v>
      </c>
    </row>
    <row r="4" spans="1:3">
      <c r="A4" s="390" t="s">
        <v>2</v>
      </c>
    </row>
    <row r="5" spans="1:3">
      <c r="A5" s="390" t="s">
        <v>35</v>
      </c>
    </row>
    <row r="6" spans="1:3">
      <c r="A6" s="390"/>
    </row>
    <row r="7" spans="1:3">
      <c r="A7" s="390"/>
    </row>
    <row r="8" spans="1:3">
      <c r="A8" s="390"/>
    </row>
    <row r="9" spans="1:3">
      <c r="A9" s="390"/>
    </row>
    <row r="10" spans="1:3">
      <c r="A10" s="390"/>
    </row>
    <row r="11" spans="1:3">
      <c r="A11" s="390"/>
    </row>
    <row r="12" spans="1:3">
      <c r="A12" s="391"/>
    </row>
  </sheetData>
  <sheetProtection algorithmName="SHA-512" hashValue="u3G00+ftYnJK6KtNkhyerbpeHv1Z5P8MZT1iqArseFVPE+hrkze27TfOqfEEGdOYAtccPkki5tUBSAPnIE/xQQ==" saltValue="Mvptte4MyxybYptXG92c/A==" spinCount="100000" sheet="1" objects="1" scenarios="1"/>
  <hyperlinks>
    <hyperlink ref="C1" location="'Full-cost-accounting'!A1" display="Full-cost-accounting" xr:uid="{F47EFD7E-49F0-4230-A7DA-0A7FCADDC803}"/>
  </hyperlinks>
  <pageMargins left="0.70866141732283472" right="0.70866141732283472" top="0.78740157480314965" bottom="0.78740157480314965" header="0.31496062992125984" footer="0.31496062992125984"/>
  <pageSetup paperSize="9" scale="92" orientation="portrait" r:id="rId1"/>
  <headerFooter>
    <oddFooter>&amp;L&amp;F__&amp;A&amp;Rpage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6"/>
  <sheetViews>
    <sheetView showGridLines="0" zoomScale="60" zoomScaleNormal="60" workbookViewId="0">
      <selection sqref="A1:D1"/>
    </sheetView>
  </sheetViews>
  <sheetFormatPr defaultColWidth="11" defaultRowHeight="14.4"/>
  <cols>
    <col min="1" max="1" width="12.7890625" style="369" customWidth="1"/>
    <col min="2" max="2" width="40.68359375" style="369" customWidth="1"/>
    <col min="3" max="3" width="4.7890625" style="3" customWidth="1"/>
    <col min="4" max="4" width="12.7890625" style="3" customWidth="1"/>
    <col min="5" max="5" width="40.68359375" style="3" customWidth="1"/>
    <col min="6" max="6" width="33.5234375" style="3" customWidth="1"/>
    <col min="7" max="16384" width="11" style="3"/>
  </cols>
  <sheetData>
    <row r="1" spans="1:7" s="392" customFormat="1" ht="36" customHeight="1">
      <c r="A1" s="418" t="s">
        <v>213</v>
      </c>
      <c r="B1" s="419"/>
      <c r="C1" s="419"/>
      <c r="D1" s="419"/>
      <c r="E1" s="424" t="s">
        <v>559</v>
      </c>
      <c r="F1" s="424"/>
      <c r="G1" s="425"/>
    </row>
    <row r="2" spans="1:7" ht="15" customHeight="1">
      <c r="A2" s="416" t="s">
        <v>222</v>
      </c>
      <c r="B2" s="417"/>
      <c r="C2" s="374"/>
      <c r="D2" s="403" t="s">
        <v>544</v>
      </c>
      <c r="E2" s="404"/>
      <c r="F2" s="404"/>
      <c r="G2" s="405"/>
    </row>
    <row r="3" spans="1:7" ht="15" customHeight="1">
      <c r="A3" s="416"/>
      <c r="B3" s="417"/>
      <c r="C3" s="365"/>
      <c r="D3" s="406" t="s">
        <v>545</v>
      </c>
      <c r="E3" s="407"/>
      <c r="F3" s="407"/>
      <c r="G3" s="408"/>
    </row>
    <row r="4" spans="1:7" ht="15" customHeight="1">
      <c r="A4" s="416"/>
      <c r="B4" s="417"/>
      <c r="C4" s="366"/>
      <c r="D4" s="406" t="s">
        <v>546</v>
      </c>
      <c r="E4" s="407"/>
      <c r="F4" s="407"/>
      <c r="G4" s="408"/>
    </row>
    <row r="5" spans="1:7" ht="15" customHeight="1">
      <c r="A5" s="416"/>
      <c r="B5" s="417"/>
      <c r="C5" s="367"/>
      <c r="D5" s="409" t="s">
        <v>547</v>
      </c>
      <c r="E5" s="409"/>
      <c r="F5" s="409"/>
      <c r="G5" s="410"/>
    </row>
    <row r="6" spans="1:7" ht="15" customHeight="1">
      <c r="A6" s="416"/>
      <c r="B6" s="417"/>
      <c r="C6" s="368"/>
      <c r="D6" s="411" t="s">
        <v>223</v>
      </c>
      <c r="E6" s="409"/>
      <c r="F6" s="409"/>
      <c r="G6" s="410"/>
    </row>
    <row r="7" spans="1:7" s="370" customFormat="1">
      <c r="A7" s="402" t="s">
        <v>204</v>
      </c>
      <c r="B7" s="402"/>
      <c r="C7" s="426" t="s">
        <v>226</v>
      </c>
      <c r="D7" s="427"/>
      <c r="E7" s="427"/>
      <c r="F7" s="427"/>
      <c r="G7" s="428"/>
    </row>
    <row r="8" spans="1:7" s="370" customFormat="1">
      <c r="A8" s="402"/>
      <c r="B8" s="402"/>
      <c r="C8" s="429" t="s">
        <v>220</v>
      </c>
      <c r="D8" s="430"/>
      <c r="E8" s="430"/>
      <c r="F8" s="430"/>
      <c r="G8" s="123" t="s">
        <v>207</v>
      </c>
    </row>
    <row r="9" spans="1:7" s="370" customFormat="1" ht="88.2" customHeight="1">
      <c r="A9" s="402"/>
      <c r="B9" s="402"/>
      <c r="C9" s="420" t="s">
        <v>543</v>
      </c>
      <c r="D9" s="421"/>
      <c r="E9" s="421"/>
      <c r="F9" s="421"/>
      <c r="G9" s="10" t="s">
        <v>206</v>
      </c>
    </row>
    <row r="10" spans="1:7" s="370" customFormat="1" ht="61.05" customHeight="1">
      <c r="A10" s="402"/>
      <c r="B10" s="402"/>
      <c r="C10" s="427" t="s">
        <v>211</v>
      </c>
      <c r="D10" s="427"/>
      <c r="E10" s="427"/>
      <c r="F10" s="427"/>
      <c r="G10" s="428"/>
    </row>
    <row r="11" spans="1:7" s="370" customFormat="1" ht="33" customHeight="1">
      <c r="A11" s="402"/>
      <c r="B11" s="402"/>
      <c r="C11" s="422" t="s">
        <v>607</v>
      </c>
      <c r="D11" s="423"/>
      <c r="E11" s="423"/>
      <c r="F11" s="423"/>
      <c r="G11" s="371" t="s">
        <v>208</v>
      </c>
    </row>
    <row r="12" spans="1:7" s="370" customFormat="1" ht="103.8" customHeight="1">
      <c r="A12" s="402"/>
      <c r="B12" s="402"/>
      <c r="C12" s="420" t="s">
        <v>606</v>
      </c>
      <c r="D12" s="415"/>
      <c r="E12" s="415"/>
      <c r="F12" s="415"/>
      <c r="G12" s="10" t="s">
        <v>552</v>
      </c>
    </row>
    <row r="13" spans="1:7" s="370" customFormat="1" ht="32.4" customHeight="1">
      <c r="A13" s="402"/>
      <c r="B13" s="402"/>
      <c r="C13" s="431" t="s">
        <v>202</v>
      </c>
      <c r="D13" s="432"/>
      <c r="E13" s="432"/>
      <c r="F13" s="432"/>
      <c r="G13" s="371" t="s">
        <v>208</v>
      </c>
    </row>
    <row r="14" spans="1:7" s="370" customFormat="1" ht="46.8" customHeight="1">
      <c r="A14" s="402"/>
      <c r="B14" s="402"/>
      <c r="C14" s="414" t="s">
        <v>210</v>
      </c>
      <c r="D14" s="415"/>
      <c r="E14" s="415"/>
      <c r="F14" s="415"/>
      <c r="G14" s="10" t="s">
        <v>209</v>
      </c>
    </row>
    <row r="15" spans="1:7" s="370" customFormat="1" ht="31.2" customHeight="1">
      <c r="A15" s="402"/>
      <c r="B15" s="402"/>
      <c r="C15" s="431" t="s">
        <v>203</v>
      </c>
      <c r="D15" s="432"/>
      <c r="E15" s="432"/>
      <c r="F15" s="432"/>
      <c r="G15" s="371" t="s">
        <v>208</v>
      </c>
    </row>
    <row r="16" spans="1:7" s="370" customFormat="1" ht="90.6" customHeight="1">
      <c r="A16" s="402"/>
      <c r="B16" s="402"/>
      <c r="C16" s="433" t="s">
        <v>212</v>
      </c>
      <c r="D16" s="433"/>
      <c r="E16" s="433"/>
      <c r="F16" s="414"/>
      <c r="G16" s="372">
        <v>5</v>
      </c>
    </row>
    <row r="17" spans="1:7" s="370" customFormat="1" ht="18.600000000000001" customHeight="1">
      <c r="A17" s="402"/>
      <c r="B17" s="402"/>
      <c r="C17" s="412" t="s">
        <v>221</v>
      </c>
      <c r="D17" s="412"/>
      <c r="E17" s="412"/>
      <c r="F17" s="412"/>
      <c r="G17" s="413"/>
    </row>
    <row r="18" spans="1:7" s="370" customFormat="1" ht="32.549999999999997" customHeight="1">
      <c r="A18" s="402"/>
      <c r="B18" s="402"/>
      <c r="C18" s="412" t="s">
        <v>219</v>
      </c>
      <c r="D18" s="412"/>
      <c r="E18" s="412"/>
      <c r="F18" s="412"/>
      <c r="G18" s="413"/>
    </row>
    <row r="19" spans="1:7" s="370" customFormat="1" ht="31.2" customHeight="1">
      <c r="A19" s="402"/>
      <c r="B19" s="402"/>
      <c r="C19" s="413" t="s">
        <v>225</v>
      </c>
      <c r="D19" s="434"/>
      <c r="E19" s="434"/>
      <c r="F19" s="434"/>
      <c r="G19" s="434"/>
    </row>
    <row r="20" spans="1:7" s="370" customFormat="1" ht="75.599999999999994" customHeight="1">
      <c r="A20" s="402" t="s">
        <v>549</v>
      </c>
      <c r="B20" s="402"/>
      <c r="C20" s="414" t="s">
        <v>553</v>
      </c>
      <c r="D20" s="415"/>
      <c r="E20" s="415"/>
      <c r="F20" s="415"/>
      <c r="G20" s="415"/>
    </row>
    <row r="21" spans="1:7" s="370" customFormat="1" ht="108" customHeight="1">
      <c r="A21" s="402" t="s">
        <v>550</v>
      </c>
      <c r="B21" s="402"/>
      <c r="C21" s="414" t="s">
        <v>555</v>
      </c>
      <c r="D21" s="415"/>
      <c r="E21" s="415"/>
      <c r="F21" s="415"/>
      <c r="G21" s="415"/>
    </row>
    <row r="22" spans="1:7" s="370" customFormat="1" ht="105.6" customHeight="1">
      <c r="A22" s="402" t="s">
        <v>551</v>
      </c>
      <c r="B22" s="402"/>
      <c r="C22" s="414" t="s">
        <v>554</v>
      </c>
      <c r="D22" s="415"/>
      <c r="E22" s="415"/>
      <c r="F22" s="415"/>
      <c r="G22" s="415"/>
    </row>
    <row r="23" spans="1:7" s="370" customFormat="1" ht="32.4" customHeight="1">
      <c r="A23" s="402" t="s">
        <v>548</v>
      </c>
      <c r="B23" s="402"/>
      <c r="C23" s="414" t="s">
        <v>218</v>
      </c>
      <c r="D23" s="415"/>
      <c r="E23" s="415"/>
      <c r="F23" s="415"/>
      <c r="G23" s="415"/>
    </row>
    <row r="24" spans="1:7" s="370" customFormat="1" ht="31.2" customHeight="1">
      <c r="A24" s="402" t="s">
        <v>205</v>
      </c>
      <c r="B24" s="402"/>
      <c r="C24" s="441" t="s">
        <v>214</v>
      </c>
      <c r="D24" s="442"/>
      <c r="E24" s="442"/>
      <c r="F24" s="442"/>
      <c r="G24" s="442"/>
    </row>
    <row r="25" spans="1:7" s="370" customFormat="1" ht="16.2" customHeight="1">
      <c r="A25" s="402"/>
      <c r="B25" s="402"/>
      <c r="C25" s="435" t="s">
        <v>215</v>
      </c>
      <c r="D25" s="436"/>
      <c r="E25" s="436"/>
      <c r="F25" s="436"/>
      <c r="G25" s="437"/>
    </row>
    <row r="26" spans="1:7" s="370" customFormat="1" ht="93.45" customHeight="1">
      <c r="A26" s="402"/>
      <c r="B26" s="402"/>
      <c r="C26" s="438" t="s">
        <v>216</v>
      </c>
      <c r="D26" s="439"/>
      <c r="E26" s="439"/>
      <c r="F26" s="439"/>
      <c r="G26" s="439"/>
    </row>
    <row r="27" spans="1:7" s="370" customFormat="1" ht="31.8" customHeight="1">
      <c r="A27" s="402"/>
      <c r="B27" s="402"/>
      <c r="C27" s="414" t="s">
        <v>217</v>
      </c>
      <c r="D27" s="440"/>
      <c r="E27" s="440"/>
      <c r="F27" s="440"/>
      <c r="G27" s="440"/>
    </row>
    <row r="29" spans="1:7" ht="15.6">
      <c r="A29" s="362" t="s">
        <v>574</v>
      </c>
      <c r="B29" s="362" t="s">
        <v>575</v>
      </c>
    </row>
    <row r="30" spans="1:7">
      <c r="A30" s="363" t="s">
        <v>576</v>
      </c>
      <c r="B30" s="364" t="s">
        <v>577</v>
      </c>
    </row>
    <row r="31" spans="1:7">
      <c r="A31" s="361" t="s">
        <v>580</v>
      </c>
      <c r="B31" s="361" t="s">
        <v>581</v>
      </c>
    </row>
    <row r="32" spans="1:7">
      <c r="A32" s="361" t="s">
        <v>584</v>
      </c>
      <c r="B32" s="361" t="s">
        <v>585</v>
      </c>
    </row>
    <row r="33" spans="1:2">
      <c r="A33" s="361" t="s">
        <v>588</v>
      </c>
      <c r="B33" s="361" t="s">
        <v>589</v>
      </c>
    </row>
    <row r="34" spans="1:2">
      <c r="A34" s="361" t="s">
        <v>592</v>
      </c>
      <c r="B34" s="361" t="s">
        <v>593</v>
      </c>
    </row>
    <row r="35" spans="1:2">
      <c r="A35" s="361" t="s">
        <v>565</v>
      </c>
      <c r="B35" s="361" t="s">
        <v>595</v>
      </c>
    </row>
    <row r="36" spans="1:2">
      <c r="A36" s="361" t="s">
        <v>57</v>
      </c>
      <c r="B36" s="361" t="s">
        <v>597</v>
      </c>
    </row>
    <row r="37" spans="1:2">
      <c r="A37" s="361" t="s">
        <v>600</v>
      </c>
      <c r="B37" s="361" t="s">
        <v>601</v>
      </c>
    </row>
    <row r="38" spans="1:2">
      <c r="A38" s="364" t="s">
        <v>604</v>
      </c>
      <c r="B38" s="364" t="s">
        <v>605</v>
      </c>
    </row>
    <row r="39" spans="1:2" ht="16.5">
      <c r="A39" s="361" t="s">
        <v>578</v>
      </c>
      <c r="B39" s="361" t="s">
        <v>579</v>
      </c>
    </row>
    <row r="40" spans="1:2">
      <c r="A40" s="361" t="s">
        <v>582</v>
      </c>
      <c r="B40" s="361" t="s">
        <v>583</v>
      </c>
    </row>
    <row r="41" spans="1:2">
      <c r="A41" s="361" t="s">
        <v>586</v>
      </c>
      <c r="B41" s="361" t="s">
        <v>587</v>
      </c>
    </row>
    <row r="42" spans="1:2">
      <c r="A42" s="364" t="s">
        <v>590</v>
      </c>
      <c r="B42" s="364" t="s">
        <v>591</v>
      </c>
    </row>
    <row r="43" spans="1:2">
      <c r="A43" s="364" t="s">
        <v>9</v>
      </c>
      <c r="B43" s="364" t="s">
        <v>594</v>
      </c>
    </row>
    <row r="44" spans="1:2">
      <c r="A44" s="364" t="s">
        <v>40</v>
      </c>
      <c r="B44" s="364" t="s">
        <v>596</v>
      </c>
    </row>
    <row r="45" spans="1:2">
      <c r="A45" s="361" t="s">
        <v>598</v>
      </c>
      <c r="B45" s="361" t="s">
        <v>599</v>
      </c>
    </row>
    <row r="46" spans="1:2">
      <c r="A46" s="364" t="s">
        <v>602</v>
      </c>
      <c r="B46" s="364" t="s">
        <v>603</v>
      </c>
    </row>
  </sheetData>
  <sheetProtection algorithmName="SHA-512" hashValue="3DOUTINdkMy7SiHS5XXB88VM8rn/j34Gm/wc20dGjYmVmPq88/kNzU2neQWe21KXdmI4pEXUUf6EZkfxrEGfdQ==" saltValue="3m8MAKYP72YcOxYgdIT4mQ==" spinCount="100000" sheet="1" objects="1" scenarios="1"/>
  <mergeCells count="35">
    <mergeCell ref="A22:B22"/>
    <mergeCell ref="A23:B23"/>
    <mergeCell ref="C25:G25"/>
    <mergeCell ref="C26:G26"/>
    <mergeCell ref="A24:B27"/>
    <mergeCell ref="C27:G27"/>
    <mergeCell ref="C24:G24"/>
    <mergeCell ref="C22:G22"/>
    <mergeCell ref="C23:G23"/>
    <mergeCell ref="A1:D1"/>
    <mergeCell ref="C9:F9"/>
    <mergeCell ref="C11:F11"/>
    <mergeCell ref="A7:B19"/>
    <mergeCell ref="E1:G1"/>
    <mergeCell ref="C7:G7"/>
    <mergeCell ref="C10:G10"/>
    <mergeCell ref="C12:F12"/>
    <mergeCell ref="C8:F8"/>
    <mergeCell ref="C15:F15"/>
    <mergeCell ref="C14:F14"/>
    <mergeCell ref="C16:F16"/>
    <mergeCell ref="C19:G19"/>
    <mergeCell ref="C13:F13"/>
    <mergeCell ref="C18:G18"/>
    <mergeCell ref="A20:B20"/>
    <mergeCell ref="A21:B21"/>
    <mergeCell ref="D2:G2"/>
    <mergeCell ref="D3:G3"/>
    <mergeCell ref="D4:G4"/>
    <mergeCell ref="D5:G5"/>
    <mergeCell ref="D6:G6"/>
    <mergeCell ref="C17:G17"/>
    <mergeCell ref="C21:G21"/>
    <mergeCell ref="A2:B6"/>
    <mergeCell ref="C20:G20"/>
  </mergeCells>
  <hyperlinks>
    <hyperlink ref="E1" location="'Πλήρης κοστολόγηση'!A1" display="Go to &quot;Full-cost-accounting&quot;/Πήγαινε στην καρτέλα &quot;Πλήρης κοστολόγηση&quot;" xr:uid="{19478235-A83C-4503-BF42-E773A1E271B9}"/>
    <hyperlink ref="E1:G1" location="'Full-cost-accounting'!A1" display="Go to &quot;Full-cost-accounting&quot;" xr:uid="{4591F990-6703-4AC4-AED1-267047AA18F8}"/>
  </hyperlinks>
  <pageMargins left="0.70866141732283472" right="0.70866141732283472" top="0.78740157480314965" bottom="0.78740157480314965" header="0.31496062992125984" footer="0.31496062992125984"/>
  <pageSetup paperSize="9" scale="55" fitToHeight="2" orientation="portrait" r:id="rId1"/>
  <headerFooter>
    <oddFooter>&amp;L&amp;F__&amp;A&amp;Rpage &amp;P</oddFooter>
  </headerFooter>
  <rowBreaks count="1" manualBreakCount="1">
    <brk id="2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0"/>
  <sheetViews>
    <sheetView showGridLines="0" zoomScale="70" zoomScaleNormal="70" zoomScaleSheetLayoutView="55" workbookViewId="0">
      <pane ySplit="1" topLeftCell="A310" activePane="bottomLeft" state="frozen"/>
      <selection activeCell="B2" sqref="B2"/>
      <selection pane="bottomLeft"/>
    </sheetView>
  </sheetViews>
  <sheetFormatPr defaultColWidth="11.5234375" defaultRowHeight="14.4"/>
  <cols>
    <col min="1" max="1" width="14.5234375" style="2" customWidth="1"/>
    <col min="2" max="2" width="44.3125" style="2" customWidth="1"/>
    <col min="3" max="7" width="15.89453125" style="2" customWidth="1"/>
    <col min="8" max="8" width="14.89453125" style="2" bestFit="1" customWidth="1"/>
    <col min="9" max="9" width="20.5234375" style="2" bestFit="1" customWidth="1"/>
    <col min="10" max="14" width="22.41796875" style="2" customWidth="1"/>
    <col min="15" max="15" width="9.89453125" style="2" customWidth="1"/>
    <col min="16" max="18" width="17.20703125" style="2" bestFit="1" customWidth="1"/>
    <col min="19" max="16384" width="11.5234375" style="2"/>
  </cols>
  <sheetData>
    <row r="1" spans="1:15" s="38" customFormat="1" ht="25.8">
      <c r="A1" s="98" t="s">
        <v>431</v>
      </c>
      <c r="B1" s="98"/>
      <c r="C1" s="98"/>
      <c r="D1" s="98"/>
      <c r="E1" s="98"/>
      <c r="F1" s="98"/>
      <c r="G1" s="99"/>
      <c r="H1" s="37"/>
      <c r="I1" s="37"/>
      <c r="J1" s="37"/>
      <c r="K1" s="37"/>
      <c r="L1" s="37"/>
      <c r="M1" s="37"/>
      <c r="N1" s="37"/>
      <c r="O1" s="37"/>
    </row>
    <row r="2" spans="1:15" ht="28.8">
      <c r="I2" s="131" t="s">
        <v>564</v>
      </c>
      <c r="J2" s="73" t="s">
        <v>47</v>
      </c>
      <c r="K2" s="73" t="s">
        <v>49</v>
      </c>
      <c r="L2" s="73" t="s">
        <v>227</v>
      </c>
      <c r="M2" s="73" t="s">
        <v>228</v>
      </c>
      <c r="N2" s="73" t="s">
        <v>48</v>
      </c>
      <c r="O2" s="136" t="str">
        <f t="shared" ref="O2" si="0">O$62</f>
        <v>total</v>
      </c>
    </row>
    <row r="3" spans="1:15">
      <c r="I3" s="74" t="s">
        <v>35</v>
      </c>
      <c r="J3" s="44">
        <f>IF($I3="waste amount",'Basic-data_costs break down'!$D$9,IF($I3="bins",'Basic-data_costs break down'!$D$13,IF($I3="inhabitans / user",'Basic-data_costs break down'!$D$5,IF($I3="bin emptying",'Basic-data_costs break down'!$D$17,""))))</f>
        <v>0.33707865168539325</v>
      </c>
      <c r="K3" s="44">
        <f>IF($I3="waste amount",'Basic-data_costs break down'!$E$9,IF($I3="bins",'Basic-data_costs break down'!$E$13,IF($I3="inhabitans / user",'Basic-data_costs break down'!$E$5,IF($I3="bin emptying",'Basic-data_costs break down'!$E$17,""))))</f>
        <v>0</v>
      </c>
      <c r="L3" s="44">
        <f>IF($I3="waste amount",'Basic-data_costs break down'!$F$9,IF($I3="bins",'Basic-data_costs break down'!$F$13,IF($I3="inhabitans / user",'Basic-data_costs break down'!$F$5,IF($I3="bin emptying",'Basic-data_costs break down'!$F$17,""))))</f>
        <v>0.47191011235955055</v>
      </c>
      <c r="M3" s="44">
        <f>IF($I3="waste amount",'Basic-data_costs break down'!$G$9,IF($I3="bins",'Basic-data_costs break down'!$G$13,IF($I3="inhabitans / user",'Basic-data_costs break down'!$G$5,IF($I3="bin emptying",'Basic-data_costs break down'!$G$17,""))))</f>
        <v>0.10112359550561797</v>
      </c>
      <c r="N3" s="44">
        <f>IF($I3="waste amount",'Basic-data_costs break down'!$H$9,IF($I3="bins",'Basic-data_costs break down'!$H$13,IF($I3="inhabitans / user",'Basic-data_costs break down'!$H$5,IF($I3="bin emptying",'Basic-data_costs break down'!$H$17,""))))</f>
        <v>8.98876404494382E-2</v>
      </c>
      <c r="O3" s="45">
        <f>SUM(J3:N3)</f>
        <v>1</v>
      </c>
    </row>
    <row r="5" spans="1:15" s="1" customFormat="1" ht="43.2">
      <c r="A5" s="474" t="s">
        <v>18</v>
      </c>
      <c r="B5" s="474"/>
      <c r="C5" s="475" t="s">
        <v>9</v>
      </c>
      <c r="D5" s="475" t="s">
        <v>54</v>
      </c>
      <c r="E5" s="128" t="s">
        <v>562</v>
      </c>
      <c r="F5" s="132" t="s">
        <v>542</v>
      </c>
      <c r="G5" s="128" t="s">
        <v>33</v>
      </c>
      <c r="H5" s="2"/>
      <c r="I5" s="128" t="s">
        <v>33</v>
      </c>
      <c r="J5" s="462" t="s">
        <v>43</v>
      </c>
      <c r="K5" s="463"/>
      <c r="L5" s="463"/>
      <c r="M5" s="463"/>
      <c r="N5" s="464"/>
    </row>
    <row r="6" spans="1:15">
      <c r="A6" s="474"/>
      <c r="B6" s="474"/>
      <c r="C6" s="475"/>
      <c r="D6" s="475"/>
      <c r="E6" s="354" t="s">
        <v>193</v>
      </c>
      <c r="F6" s="354" t="s">
        <v>193</v>
      </c>
      <c r="G6" s="354" t="s">
        <v>191</v>
      </c>
      <c r="I6" s="128" t="s">
        <v>191</v>
      </c>
      <c r="J6" s="465" t="s">
        <v>191</v>
      </c>
      <c r="K6" s="465"/>
      <c r="L6" s="465"/>
      <c r="M6" s="465"/>
      <c r="N6" s="465"/>
    </row>
    <row r="7" spans="1:15">
      <c r="A7" s="126">
        <v>1</v>
      </c>
      <c r="B7" s="472" t="s">
        <v>52</v>
      </c>
      <c r="C7" s="473"/>
      <c r="D7" s="473"/>
      <c r="E7" s="473"/>
      <c r="F7" s="473"/>
      <c r="G7" s="473"/>
      <c r="I7" s="126">
        <f>A7</f>
        <v>1</v>
      </c>
      <c r="J7" s="493" t="str">
        <f>B7</f>
        <v>Bins and containers</v>
      </c>
      <c r="K7" s="493"/>
      <c r="L7" s="493"/>
      <c r="M7" s="493"/>
      <c r="N7" s="493"/>
    </row>
    <row r="8" spans="1:15">
      <c r="A8" s="42" t="str">
        <f>'1_Cont_costs_detailed_calc'!B5</f>
        <v>1.01</v>
      </c>
      <c r="B8" s="41" t="str">
        <f>'1_Cont_costs_detailed_calc'!C5</f>
        <v>120 l</v>
      </c>
      <c r="C8" s="28" t="s">
        <v>10</v>
      </c>
      <c r="D8" s="63">
        <v>10000</v>
      </c>
      <c r="E8" s="64">
        <v>3.5</v>
      </c>
      <c r="F8" s="40">
        <f>'1_Cont_costs_detailed_calc'!Y5</f>
        <v>5.0202488206077795</v>
      </c>
      <c r="G8" s="43">
        <f>IF(E8=0,F8*D8,E8*D8)</f>
        <v>35000</v>
      </c>
      <c r="I8" s="43">
        <f>SUM(J8:N8)</f>
        <v>35000</v>
      </c>
      <c r="J8" s="11">
        <f t="shared" ref="J8:N10" si="1">J$3*$G8</f>
        <v>11797.752808988764</v>
      </c>
      <c r="K8" s="11">
        <f t="shared" si="1"/>
        <v>0</v>
      </c>
      <c r="L8" s="11">
        <f t="shared" si="1"/>
        <v>16516.853932584268</v>
      </c>
      <c r="M8" s="11">
        <f t="shared" si="1"/>
        <v>3539.325842696629</v>
      </c>
      <c r="N8" s="11">
        <f t="shared" si="1"/>
        <v>3146.067415730337</v>
      </c>
    </row>
    <row r="9" spans="1:15">
      <c r="A9" s="42" t="str">
        <f>'1_Cont_costs_detailed_calc'!B6</f>
        <v>1.02</v>
      </c>
      <c r="B9" s="41" t="str">
        <f>'1_Cont_costs_detailed_calc'!C6</f>
        <v>240 l</v>
      </c>
      <c r="C9" s="28" t="s">
        <v>10</v>
      </c>
      <c r="D9" s="63">
        <v>15000</v>
      </c>
      <c r="E9" s="64">
        <v>4</v>
      </c>
      <c r="F9" s="40">
        <f>'1_Cont_costs_detailed_calc'!Y6</f>
        <v>8.3670813676796314</v>
      </c>
      <c r="G9" s="43">
        <f t="shared" ref="G9:G57" si="2">IF(E9=0,F9*D9,E9*D9)</f>
        <v>60000</v>
      </c>
      <c r="I9" s="43">
        <f>SUM(J9:N9)</f>
        <v>60000</v>
      </c>
      <c r="J9" s="11">
        <f t="shared" si="1"/>
        <v>20224.719101123595</v>
      </c>
      <c r="K9" s="11">
        <f t="shared" si="1"/>
        <v>0</v>
      </c>
      <c r="L9" s="11">
        <f t="shared" si="1"/>
        <v>28314.606741573032</v>
      </c>
      <c r="M9" s="11">
        <f t="shared" si="1"/>
        <v>6067.4157303370785</v>
      </c>
      <c r="N9" s="11">
        <f t="shared" si="1"/>
        <v>5393.2584269662921</v>
      </c>
    </row>
    <row r="10" spans="1:15">
      <c r="A10" s="42" t="str">
        <f>'1_Cont_costs_detailed_calc'!B7</f>
        <v>1.03</v>
      </c>
      <c r="B10" s="41">
        <f>'1_Cont_costs_detailed_calc'!C7</f>
        <v>660</v>
      </c>
      <c r="C10" s="28" t="s">
        <v>10</v>
      </c>
      <c r="D10" s="63">
        <v>4000</v>
      </c>
      <c r="E10" s="64">
        <v>25</v>
      </c>
      <c r="F10" s="40">
        <f>'1_Cont_costs_detailed_calc'!Y7</f>
        <v>25.101244103038898</v>
      </c>
      <c r="G10" s="43">
        <f t="shared" si="2"/>
        <v>100000</v>
      </c>
      <c r="I10" s="43">
        <f>SUM(J10:N10)</f>
        <v>100000</v>
      </c>
      <c r="J10" s="11">
        <f t="shared" si="1"/>
        <v>33707.865168539327</v>
      </c>
      <c r="K10" s="11">
        <f t="shared" si="1"/>
        <v>0</v>
      </c>
      <c r="L10" s="11">
        <f t="shared" si="1"/>
        <v>47191.011235955055</v>
      </c>
      <c r="M10" s="11">
        <f t="shared" si="1"/>
        <v>10112.359550561798</v>
      </c>
      <c r="N10" s="11">
        <f t="shared" si="1"/>
        <v>8988.7640449438204</v>
      </c>
    </row>
    <row r="11" spans="1:15">
      <c r="A11" s="42" t="str">
        <f>'1_Cont_costs_detailed_calc'!B8</f>
        <v>1.04</v>
      </c>
      <c r="B11" s="41">
        <f>'1_Cont_costs_detailed_calc'!C8</f>
        <v>770</v>
      </c>
      <c r="C11" s="28" t="s">
        <v>10</v>
      </c>
      <c r="D11" s="63"/>
      <c r="E11" s="64"/>
      <c r="F11" s="40">
        <f>'1_Cont_costs_detailed_calc'!Y8</f>
        <v>25.101244103038898</v>
      </c>
      <c r="G11" s="43">
        <f t="shared" si="2"/>
        <v>0</v>
      </c>
      <c r="I11" s="43">
        <f t="shared" ref="I11:I58" si="3">SUM(J11:N11)</f>
        <v>0</v>
      </c>
      <c r="J11" s="11">
        <f t="shared" ref="J11:N58" si="4">J$3*$G11</f>
        <v>0</v>
      </c>
      <c r="K11" s="11">
        <f t="shared" si="4"/>
        <v>0</v>
      </c>
      <c r="L11" s="11">
        <f t="shared" si="4"/>
        <v>0</v>
      </c>
      <c r="M11" s="11">
        <f t="shared" si="4"/>
        <v>0</v>
      </c>
      <c r="N11" s="11">
        <f t="shared" si="4"/>
        <v>0</v>
      </c>
    </row>
    <row r="12" spans="1:15">
      <c r="A12" s="42" t="str">
        <f>'1_Cont_costs_detailed_calc'!B9</f>
        <v>1.05</v>
      </c>
      <c r="B12" s="41" t="str">
        <f>'1_Cont_costs_detailed_calc'!C9</f>
        <v>1.100 l</v>
      </c>
      <c r="C12" s="28" t="s">
        <v>10</v>
      </c>
      <c r="D12" s="63"/>
      <c r="E12" s="64"/>
      <c r="F12" s="40">
        <f>'1_Cont_costs_detailed_calc'!Y9</f>
        <v>29.284784786878717</v>
      </c>
      <c r="G12" s="43">
        <f t="shared" si="2"/>
        <v>0</v>
      </c>
      <c r="I12" s="43">
        <f t="shared" si="3"/>
        <v>0</v>
      </c>
      <c r="J12" s="11">
        <f t="shared" si="4"/>
        <v>0</v>
      </c>
      <c r="K12" s="11">
        <f t="shared" si="4"/>
        <v>0</v>
      </c>
      <c r="L12" s="11">
        <f t="shared" si="4"/>
        <v>0</v>
      </c>
      <c r="M12" s="11">
        <f t="shared" si="4"/>
        <v>0</v>
      </c>
      <c r="N12" s="11">
        <f t="shared" si="4"/>
        <v>0</v>
      </c>
    </row>
    <row r="13" spans="1:15">
      <c r="A13" s="42" t="str">
        <f>'1_Cont_costs_detailed_calc'!B10</f>
        <v>1.06</v>
      </c>
      <c r="B13" s="41" t="str">
        <f>'1_Cont_costs_detailed_calc'!C10</f>
        <v>…</v>
      </c>
      <c r="C13" s="28"/>
      <c r="D13" s="63"/>
      <c r="E13" s="64"/>
      <c r="F13" s="40">
        <f>'1_Cont_costs_detailed_calc'!Y10</f>
        <v>0</v>
      </c>
      <c r="G13" s="43">
        <f t="shared" si="2"/>
        <v>0</v>
      </c>
      <c r="I13" s="43">
        <f t="shared" si="3"/>
        <v>0</v>
      </c>
      <c r="J13" s="11">
        <f t="shared" si="4"/>
        <v>0</v>
      </c>
      <c r="K13" s="11">
        <f t="shared" si="4"/>
        <v>0</v>
      </c>
      <c r="L13" s="11">
        <f t="shared" si="4"/>
        <v>0</v>
      </c>
      <c r="M13" s="11">
        <f t="shared" si="4"/>
        <v>0</v>
      </c>
      <c r="N13" s="11">
        <f t="shared" si="4"/>
        <v>0</v>
      </c>
    </row>
    <row r="14" spans="1:15">
      <c r="A14" s="42" t="str">
        <f>'1_Cont_costs_detailed_calc'!B11</f>
        <v>1.07</v>
      </c>
      <c r="B14" s="41" t="str">
        <f>'1_Cont_costs_detailed_calc'!C11</f>
        <v>…</v>
      </c>
      <c r="C14" s="28"/>
      <c r="D14" s="63"/>
      <c r="E14" s="64"/>
      <c r="F14" s="40">
        <f>'1_Cont_costs_detailed_calc'!Y11</f>
        <v>0</v>
      </c>
      <c r="G14" s="43">
        <f t="shared" si="2"/>
        <v>0</v>
      </c>
      <c r="I14" s="43">
        <f t="shared" si="3"/>
        <v>0</v>
      </c>
      <c r="J14" s="11">
        <f t="shared" si="4"/>
        <v>0</v>
      </c>
      <c r="K14" s="11">
        <f t="shared" si="4"/>
        <v>0</v>
      </c>
      <c r="L14" s="11">
        <f t="shared" si="4"/>
        <v>0</v>
      </c>
      <c r="M14" s="11">
        <f t="shared" si="4"/>
        <v>0</v>
      </c>
      <c r="N14" s="11">
        <f t="shared" si="4"/>
        <v>0</v>
      </c>
    </row>
    <row r="15" spans="1:15">
      <c r="A15" s="42" t="str">
        <f>'1_Cont_costs_detailed_calc'!B12</f>
        <v>1.08</v>
      </c>
      <c r="B15" s="41" t="str">
        <f>'1_Cont_costs_detailed_calc'!C12</f>
        <v>…</v>
      </c>
      <c r="C15" s="28"/>
      <c r="D15" s="63"/>
      <c r="E15" s="64"/>
      <c r="F15" s="40">
        <f>'1_Cont_costs_detailed_calc'!Y12</f>
        <v>0</v>
      </c>
      <c r="G15" s="43">
        <f t="shared" si="2"/>
        <v>0</v>
      </c>
      <c r="I15" s="43">
        <f t="shared" si="3"/>
        <v>0</v>
      </c>
      <c r="J15" s="11">
        <f t="shared" si="4"/>
        <v>0</v>
      </c>
      <c r="K15" s="11">
        <f t="shared" si="4"/>
        <v>0</v>
      </c>
      <c r="L15" s="11">
        <f t="shared" si="4"/>
        <v>0</v>
      </c>
      <c r="M15" s="11">
        <f t="shared" si="4"/>
        <v>0</v>
      </c>
      <c r="N15" s="11">
        <f t="shared" si="4"/>
        <v>0</v>
      </c>
    </row>
    <row r="16" spans="1:15">
      <c r="A16" s="42" t="str">
        <f>'1_Cont_costs_detailed_calc'!B13</f>
        <v>1.09</v>
      </c>
      <c r="B16" s="41" t="str">
        <f>'1_Cont_costs_detailed_calc'!C13</f>
        <v>…</v>
      </c>
      <c r="C16" s="28"/>
      <c r="D16" s="63"/>
      <c r="E16" s="64"/>
      <c r="F16" s="40">
        <f>'1_Cont_costs_detailed_calc'!Y13</f>
        <v>0</v>
      </c>
      <c r="G16" s="43">
        <f t="shared" si="2"/>
        <v>0</v>
      </c>
      <c r="I16" s="43">
        <f t="shared" si="3"/>
        <v>0</v>
      </c>
      <c r="J16" s="11">
        <f t="shared" si="4"/>
        <v>0</v>
      </c>
      <c r="K16" s="11">
        <f t="shared" si="4"/>
        <v>0</v>
      </c>
      <c r="L16" s="11">
        <f t="shared" si="4"/>
        <v>0</v>
      </c>
      <c r="M16" s="11">
        <f t="shared" si="4"/>
        <v>0</v>
      </c>
      <c r="N16" s="11">
        <f t="shared" si="4"/>
        <v>0</v>
      </c>
    </row>
    <row r="17" spans="1:14">
      <c r="A17" s="42" t="str">
        <f>'1_Cont_costs_detailed_calc'!B14</f>
        <v>1.10</v>
      </c>
      <c r="B17" s="41" t="str">
        <f>'1_Cont_costs_detailed_calc'!C14</f>
        <v>…</v>
      </c>
      <c r="C17" s="28"/>
      <c r="D17" s="63"/>
      <c r="E17" s="64"/>
      <c r="F17" s="40">
        <f>'1_Cont_costs_detailed_calc'!Y14</f>
        <v>0</v>
      </c>
      <c r="G17" s="43">
        <f t="shared" si="2"/>
        <v>0</v>
      </c>
      <c r="I17" s="43">
        <f t="shared" si="3"/>
        <v>0</v>
      </c>
      <c r="J17" s="11">
        <f t="shared" si="4"/>
        <v>0</v>
      </c>
      <c r="K17" s="11">
        <f t="shared" si="4"/>
        <v>0</v>
      </c>
      <c r="L17" s="11">
        <f t="shared" si="4"/>
        <v>0</v>
      </c>
      <c r="M17" s="11">
        <f t="shared" si="4"/>
        <v>0</v>
      </c>
      <c r="N17" s="11">
        <f t="shared" si="4"/>
        <v>0</v>
      </c>
    </row>
    <row r="18" spans="1:14">
      <c r="A18" s="42" t="str">
        <f>'1_Cont_costs_detailed_calc'!B15</f>
        <v>1.11</v>
      </c>
      <c r="B18" s="41" t="str">
        <f>'1_Cont_costs_detailed_calc'!C15</f>
        <v>…</v>
      </c>
      <c r="C18" s="28"/>
      <c r="D18" s="63"/>
      <c r="E18" s="64"/>
      <c r="F18" s="40">
        <f>'1_Cont_costs_detailed_calc'!Y15</f>
        <v>0</v>
      </c>
      <c r="G18" s="43">
        <f t="shared" si="2"/>
        <v>0</v>
      </c>
      <c r="I18" s="43">
        <f t="shared" si="3"/>
        <v>0</v>
      </c>
      <c r="J18" s="11">
        <f t="shared" si="4"/>
        <v>0</v>
      </c>
      <c r="K18" s="11">
        <f t="shared" si="4"/>
        <v>0</v>
      </c>
      <c r="L18" s="11">
        <f t="shared" si="4"/>
        <v>0</v>
      </c>
      <c r="M18" s="11">
        <f t="shared" si="4"/>
        <v>0</v>
      </c>
      <c r="N18" s="11">
        <f t="shared" si="4"/>
        <v>0</v>
      </c>
    </row>
    <row r="19" spans="1:14">
      <c r="A19" s="42" t="str">
        <f>'1_Cont_costs_detailed_calc'!B16</f>
        <v>1.12</v>
      </c>
      <c r="B19" s="41" t="str">
        <f>'1_Cont_costs_detailed_calc'!C16</f>
        <v>…</v>
      </c>
      <c r="C19" s="28"/>
      <c r="D19" s="63"/>
      <c r="E19" s="64"/>
      <c r="F19" s="40">
        <f>'1_Cont_costs_detailed_calc'!Y16</f>
        <v>0</v>
      </c>
      <c r="G19" s="43">
        <f t="shared" si="2"/>
        <v>0</v>
      </c>
      <c r="I19" s="43">
        <f t="shared" si="3"/>
        <v>0</v>
      </c>
      <c r="J19" s="11">
        <f t="shared" si="4"/>
        <v>0</v>
      </c>
      <c r="K19" s="11">
        <f t="shared" si="4"/>
        <v>0</v>
      </c>
      <c r="L19" s="11">
        <f t="shared" si="4"/>
        <v>0</v>
      </c>
      <c r="M19" s="11">
        <f t="shared" si="4"/>
        <v>0</v>
      </c>
      <c r="N19" s="11">
        <f t="shared" si="4"/>
        <v>0</v>
      </c>
    </row>
    <row r="20" spans="1:14">
      <c r="A20" s="42" t="str">
        <f>'1_Cont_costs_detailed_calc'!B17</f>
        <v>1.13</v>
      </c>
      <c r="B20" s="41" t="str">
        <f>'1_Cont_costs_detailed_calc'!C17</f>
        <v>…</v>
      </c>
      <c r="C20" s="28"/>
      <c r="D20" s="63"/>
      <c r="E20" s="64"/>
      <c r="F20" s="40">
        <f>'1_Cont_costs_detailed_calc'!Y17</f>
        <v>0</v>
      </c>
      <c r="G20" s="43">
        <f t="shared" si="2"/>
        <v>0</v>
      </c>
      <c r="I20" s="43">
        <f t="shared" si="3"/>
        <v>0</v>
      </c>
      <c r="J20" s="11">
        <f t="shared" si="4"/>
        <v>0</v>
      </c>
      <c r="K20" s="11">
        <f t="shared" si="4"/>
        <v>0</v>
      </c>
      <c r="L20" s="11">
        <f t="shared" si="4"/>
        <v>0</v>
      </c>
      <c r="M20" s="11">
        <f t="shared" si="4"/>
        <v>0</v>
      </c>
      <c r="N20" s="11">
        <f t="shared" si="4"/>
        <v>0</v>
      </c>
    </row>
    <row r="21" spans="1:14">
      <c r="A21" s="42" t="str">
        <f>'1_Cont_costs_detailed_calc'!B18</f>
        <v>1.14</v>
      </c>
      <c r="B21" s="41" t="str">
        <f>'1_Cont_costs_detailed_calc'!C18</f>
        <v>…</v>
      </c>
      <c r="C21" s="28"/>
      <c r="D21" s="63"/>
      <c r="E21" s="64"/>
      <c r="F21" s="40">
        <f>'1_Cont_costs_detailed_calc'!Y18</f>
        <v>0</v>
      </c>
      <c r="G21" s="43">
        <f t="shared" si="2"/>
        <v>0</v>
      </c>
      <c r="I21" s="43">
        <f t="shared" si="3"/>
        <v>0</v>
      </c>
      <c r="J21" s="11">
        <f t="shared" si="4"/>
        <v>0</v>
      </c>
      <c r="K21" s="11">
        <f t="shared" si="4"/>
        <v>0</v>
      </c>
      <c r="L21" s="11">
        <f t="shared" si="4"/>
        <v>0</v>
      </c>
      <c r="M21" s="11">
        <f t="shared" si="4"/>
        <v>0</v>
      </c>
      <c r="N21" s="11">
        <f t="shared" si="4"/>
        <v>0</v>
      </c>
    </row>
    <row r="22" spans="1:14">
      <c r="A22" s="42" t="str">
        <f>'1_Cont_costs_detailed_calc'!B19</f>
        <v>1.15</v>
      </c>
      <c r="B22" s="41" t="str">
        <f>'1_Cont_costs_detailed_calc'!C19</f>
        <v>…</v>
      </c>
      <c r="C22" s="28"/>
      <c r="D22" s="63"/>
      <c r="E22" s="64"/>
      <c r="F22" s="40">
        <f>'1_Cont_costs_detailed_calc'!Y19</f>
        <v>0</v>
      </c>
      <c r="G22" s="43">
        <f t="shared" si="2"/>
        <v>0</v>
      </c>
      <c r="I22" s="43">
        <f t="shared" si="3"/>
        <v>0</v>
      </c>
      <c r="J22" s="11">
        <f t="shared" si="4"/>
        <v>0</v>
      </c>
      <c r="K22" s="11">
        <f t="shared" si="4"/>
        <v>0</v>
      </c>
      <c r="L22" s="11">
        <f t="shared" si="4"/>
        <v>0</v>
      </c>
      <c r="M22" s="11">
        <f t="shared" si="4"/>
        <v>0</v>
      </c>
      <c r="N22" s="11">
        <f t="shared" si="4"/>
        <v>0</v>
      </c>
    </row>
    <row r="23" spans="1:14">
      <c r="A23" s="42" t="str">
        <f>'1_Cont_costs_detailed_calc'!B20</f>
        <v>1.16</v>
      </c>
      <c r="B23" s="41" t="str">
        <f>'1_Cont_costs_detailed_calc'!C20</f>
        <v>…</v>
      </c>
      <c r="C23" s="28"/>
      <c r="D23" s="63"/>
      <c r="E23" s="64"/>
      <c r="F23" s="40">
        <f>'1_Cont_costs_detailed_calc'!Y20</f>
        <v>0</v>
      </c>
      <c r="G23" s="43">
        <f t="shared" si="2"/>
        <v>0</v>
      </c>
      <c r="I23" s="43">
        <f t="shared" si="3"/>
        <v>0</v>
      </c>
      <c r="J23" s="11">
        <f t="shared" si="4"/>
        <v>0</v>
      </c>
      <c r="K23" s="11">
        <f t="shared" si="4"/>
        <v>0</v>
      </c>
      <c r="L23" s="11">
        <f t="shared" si="4"/>
        <v>0</v>
      </c>
      <c r="M23" s="11">
        <f t="shared" si="4"/>
        <v>0</v>
      </c>
      <c r="N23" s="11">
        <f t="shared" si="4"/>
        <v>0</v>
      </c>
    </row>
    <row r="24" spans="1:14">
      <c r="A24" s="42" t="str">
        <f>'1_Cont_costs_detailed_calc'!B21</f>
        <v>1.17</v>
      </c>
      <c r="B24" s="41" t="str">
        <f>'1_Cont_costs_detailed_calc'!C21</f>
        <v>…</v>
      </c>
      <c r="C24" s="28"/>
      <c r="D24" s="63"/>
      <c r="E24" s="64"/>
      <c r="F24" s="40">
        <f>'1_Cont_costs_detailed_calc'!Y21</f>
        <v>0</v>
      </c>
      <c r="G24" s="43">
        <f t="shared" si="2"/>
        <v>0</v>
      </c>
      <c r="I24" s="43">
        <f t="shared" si="3"/>
        <v>0</v>
      </c>
      <c r="J24" s="11">
        <f t="shared" si="4"/>
        <v>0</v>
      </c>
      <c r="K24" s="11">
        <f t="shared" si="4"/>
        <v>0</v>
      </c>
      <c r="L24" s="11">
        <f t="shared" si="4"/>
        <v>0</v>
      </c>
      <c r="M24" s="11">
        <f t="shared" si="4"/>
        <v>0</v>
      </c>
      <c r="N24" s="11">
        <f t="shared" si="4"/>
        <v>0</v>
      </c>
    </row>
    <row r="25" spans="1:14">
      <c r="A25" s="42" t="str">
        <f>'1_Cont_costs_detailed_calc'!B22</f>
        <v>1.18</v>
      </c>
      <c r="B25" s="41" t="str">
        <f>'1_Cont_costs_detailed_calc'!C22</f>
        <v>…</v>
      </c>
      <c r="C25" s="28"/>
      <c r="D25" s="63"/>
      <c r="E25" s="64"/>
      <c r="F25" s="40">
        <f>'1_Cont_costs_detailed_calc'!Y22</f>
        <v>0</v>
      </c>
      <c r="G25" s="43">
        <f t="shared" si="2"/>
        <v>0</v>
      </c>
      <c r="I25" s="43">
        <f t="shared" si="3"/>
        <v>0</v>
      </c>
      <c r="J25" s="11">
        <f t="shared" si="4"/>
        <v>0</v>
      </c>
      <c r="K25" s="11">
        <f t="shared" si="4"/>
        <v>0</v>
      </c>
      <c r="L25" s="11">
        <f t="shared" si="4"/>
        <v>0</v>
      </c>
      <c r="M25" s="11">
        <f t="shared" si="4"/>
        <v>0</v>
      </c>
      <c r="N25" s="11">
        <f t="shared" si="4"/>
        <v>0</v>
      </c>
    </row>
    <row r="26" spans="1:14">
      <c r="A26" s="42" t="str">
        <f>'1_Cont_costs_detailed_calc'!B23</f>
        <v>1.19</v>
      </c>
      <c r="B26" s="41" t="str">
        <f>'1_Cont_costs_detailed_calc'!C23</f>
        <v>…</v>
      </c>
      <c r="C26" s="28"/>
      <c r="D26" s="63"/>
      <c r="E26" s="64"/>
      <c r="F26" s="40">
        <f>'1_Cont_costs_detailed_calc'!Y23</f>
        <v>0</v>
      </c>
      <c r="G26" s="43">
        <f t="shared" si="2"/>
        <v>0</v>
      </c>
      <c r="I26" s="43">
        <f t="shared" si="3"/>
        <v>0</v>
      </c>
      <c r="J26" s="11">
        <f t="shared" si="4"/>
        <v>0</v>
      </c>
      <c r="K26" s="11">
        <f t="shared" si="4"/>
        <v>0</v>
      </c>
      <c r="L26" s="11">
        <f t="shared" si="4"/>
        <v>0</v>
      </c>
      <c r="M26" s="11">
        <f t="shared" si="4"/>
        <v>0</v>
      </c>
      <c r="N26" s="11">
        <f t="shared" si="4"/>
        <v>0</v>
      </c>
    </row>
    <row r="27" spans="1:14">
      <c r="A27" s="42" t="str">
        <f>'1_Cont_costs_detailed_calc'!B24</f>
        <v>1.20</v>
      </c>
      <c r="B27" s="41" t="str">
        <f>'1_Cont_costs_detailed_calc'!C24</f>
        <v>…</v>
      </c>
      <c r="C27" s="28"/>
      <c r="D27" s="63"/>
      <c r="E27" s="64"/>
      <c r="F27" s="40">
        <f>'1_Cont_costs_detailed_calc'!Y24</f>
        <v>0</v>
      </c>
      <c r="G27" s="43">
        <f t="shared" si="2"/>
        <v>0</v>
      </c>
      <c r="I27" s="43">
        <f t="shared" si="3"/>
        <v>0</v>
      </c>
      <c r="J27" s="11">
        <f t="shared" si="4"/>
        <v>0</v>
      </c>
      <c r="K27" s="11">
        <f t="shared" si="4"/>
        <v>0</v>
      </c>
      <c r="L27" s="11">
        <f t="shared" si="4"/>
        <v>0</v>
      </c>
      <c r="M27" s="11">
        <f t="shared" si="4"/>
        <v>0</v>
      </c>
      <c r="N27" s="11">
        <f t="shared" si="4"/>
        <v>0</v>
      </c>
    </row>
    <row r="28" spans="1:14">
      <c r="A28" s="42" t="str">
        <f>'1_Cont_costs_detailed_calc'!B25</f>
        <v>1.21</v>
      </c>
      <c r="B28" s="41" t="str">
        <f>'1_Cont_costs_detailed_calc'!C25</f>
        <v>…</v>
      </c>
      <c r="C28" s="28"/>
      <c r="D28" s="63"/>
      <c r="E28" s="64"/>
      <c r="F28" s="40">
        <f>'1_Cont_costs_detailed_calc'!Y25</f>
        <v>0</v>
      </c>
      <c r="G28" s="43">
        <f t="shared" si="2"/>
        <v>0</v>
      </c>
      <c r="I28" s="43">
        <f t="shared" si="3"/>
        <v>0</v>
      </c>
      <c r="J28" s="11">
        <f t="shared" si="4"/>
        <v>0</v>
      </c>
      <c r="K28" s="11">
        <f t="shared" si="4"/>
        <v>0</v>
      </c>
      <c r="L28" s="11">
        <f t="shared" si="4"/>
        <v>0</v>
      </c>
      <c r="M28" s="11">
        <f t="shared" si="4"/>
        <v>0</v>
      </c>
      <c r="N28" s="11">
        <f t="shared" si="4"/>
        <v>0</v>
      </c>
    </row>
    <row r="29" spans="1:14">
      <c r="A29" s="42" t="str">
        <f>'1_Cont_costs_detailed_calc'!B26</f>
        <v>1.22</v>
      </c>
      <c r="B29" s="41" t="str">
        <f>'1_Cont_costs_detailed_calc'!C26</f>
        <v>…</v>
      </c>
      <c r="C29" s="28"/>
      <c r="D29" s="63"/>
      <c r="E29" s="64"/>
      <c r="F29" s="40">
        <f>'1_Cont_costs_detailed_calc'!Y26</f>
        <v>0</v>
      </c>
      <c r="G29" s="43">
        <f t="shared" si="2"/>
        <v>0</v>
      </c>
      <c r="I29" s="43">
        <f t="shared" si="3"/>
        <v>0</v>
      </c>
      <c r="J29" s="11">
        <f t="shared" si="4"/>
        <v>0</v>
      </c>
      <c r="K29" s="11">
        <f t="shared" si="4"/>
        <v>0</v>
      </c>
      <c r="L29" s="11">
        <f t="shared" si="4"/>
        <v>0</v>
      </c>
      <c r="M29" s="11">
        <f t="shared" si="4"/>
        <v>0</v>
      </c>
      <c r="N29" s="11">
        <f t="shared" si="4"/>
        <v>0</v>
      </c>
    </row>
    <row r="30" spans="1:14">
      <c r="A30" s="42" t="str">
        <f>'1_Cont_costs_detailed_calc'!B27</f>
        <v>1.23</v>
      </c>
      <c r="B30" s="41" t="str">
        <f>'1_Cont_costs_detailed_calc'!C27</f>
        <v>…</v>
      </c>
      <c r="C30" s="28"/>
      <c r="D30" s="63"/>
      <c r="E30" s="64"/>
      <c r="F30" s="40">
        <f>'1_Cont_costs_detailed_calc'!Y27</f>
        <v>0</v>
      </c>
      <c r="G30" s="43">
        <f t="shared" si="2"/>
        <v>0</v>
      </c>
      <c r="I30" s="43">
        <f t="shared" si="3"/>
        <v>0</v>
      </c>
      <c r="J30" s="11">
        <f t="shared" si="4"/>
        <v>0</v>
      </c>
      <c r="K30" s="11">
        <f t="shared" si="4"/>
        <v>0</v>
      </c>
      <c r="L30" s="11">
        <f t="shared" si="4"/>
        <v>0</v>
      </c>
      <c r="M30" s="11">
        <f t="shared" si="4"/>
        <v>0</v>
      </c>
      <c r="N30" s="11">
        <f t="shared" si="4"/>
        <v>0</v>
      </c>
    </row>
    <row r="31" spans="1:14">
      <c r="A31" s="42" t="str">
        <f>'1_Cont_costs_detailed_calc'!B28</f>
        <v>1.24</v>
      </c>
      <c r="B31" s="41" t="str">
        <f>'1_Cont_costs_detailed_calc'!C28</f>
        <v>…</v>
      </c>
      <c r="C31" s="28"/>
      <c r="D31" s="63"/>
      <c r="E31" s="64"/>
      <c r="F31" s="40">
        <f>'1_Cont_costs_detailed_calc'!Y28</f>
        <v>0</v>
      </c>
      <c r="G31" s="43">
        <f t="shared" si="2"/>
        <v>0</v>
      </c>
      <c r="I31" s="43">
        <f t="shared" si="3"/>
        <v>0</v>
      </c>
      <c r="J31" s="11">
        <f t="shared" si="4"/>
        <v>0</v>
      </c>
      <c r="K31" s="11">
        <f t="shared" si="4"/>
        <v>0</v>
      </c>
      <c r="L31" s="11">
        <f t="shared" si="4"/>
        <v>0</v>
      </c>
      <c r="M31" s="11">
        <f t="shared" si="4"/>
        <v>0</v>
      </c>
      <c r="N31" s="11">
        <f t="shared" si="4"/>
        <v>0</v>
      </c>
    </row>
    <row r="32" spans="1:14">
      <c r="A32" s="42" t="str">
        <f>'1_Cont_costs_detailed_calc'!B29</f>
        <v>1.25</v>
      </c>
      <c r="B32" s="41" t="str">
        <f>'1_Cont_costs_detailed_calc'!C29</f>
        <v>…</v>
      </c>
      <c r="C32" s="28"/>
      <c r="D32" s="63"/>
      <c r="E32" s="64"/>
      <c r="F32" s="40">
        <f>'1_Cont_costs_detailed_calc'!Y29</f>
        <v>0</v>
      </c>
      <c r="G32" s="43">
        <f t="shared" si="2"/>
        <v>0</v>
      </c>
      <c r="I32" s="43">
        <f t="shared" si="3"/>
        <v>0</v>
      </c>
      <c r="J32" s="11">
        <f t="shared" si="4"/>
        <v>0</v>
      </c>
      <c r="K32" s="11">
        <f t="shared" si="4"/>
        <v>0</v>
      </c>
      <c r="L32" s="11">
        <f t="shared" si="4"/>
        <v>0</v>
      </c>
      <c r="M32" s="11">
        <f t="shared" si="4"/>
        <v>0</v>
      </c>
      <c r="N32" s="11">
        <f t="shared" si="4"/>
        <v>0</v>
      </c>
    </row>
    <row r="33" spans="1:14" hidden="1">
      <c r="A33" s="42" t="str">
        <f>'1_Cont_costs_detailed_calc'!B30</f>
        <v>1.26</v>
      </c>
      <c r="B33" s="41" t="str">
        <f>'1_Cont_costs_detailed_calc'!C30</f>
        <v>…</v>
      </c>
      <c r="C33" s="28"/>
      <c r="D33" s="63"/>
      <c r="E33" s="64"/>
      <c r="F33" s="40">
        <f>'1_Cont_costs_detailed_calc'!Y30</f>
        <v>0</v>
      </c>
      <c r="G33" s="43">
        <f t="shared" si="2"/>
        <v>0</v>
      </c>
      <c r="I33" s="43">
        <f t="shared" si="3"/>
        <v>0</v>
      </c>
      <c r="J33" s="11">
        <f t="shared" si="4"/>
        <v>0</v>
      </c>
      <c r="K33" s="11">
        <f t="shared" si="4"/>
        <v>0</v>
      </c>
      <c r="L33" s="11">
        <f t="shared" si="4"/>
        <v>0</v>
      </c>
      <c r="M33" s="11">
        <f t="shared" si="4"/>
        <v>0</v>
      </c>
      <c r="N33" s="11">
        <f t="shared" si="4"/>
        <v>0</v>
      </c>
    </row>
    <row r="34" spans="1:14" hidden="1">
      <c r="A34" s="42" t="str">
        <f>'1_Cont_costs_detailed_calc'!B31</f>
        <v>1.27</v>
      </c>
      <c r="B34" s="41" t="str">
        <f>'1_Cont_costs_detailed_calc'!C31</f>
        <v>…</v>
      </c>
      <c r="C34" s="28"/>
      <c r="D34" s="63"/>
      <c r="E34" s="64"/>
      <c r="F34" s="40">
        <f>'1_Cont_costs_detailed_calc'!Y31</f>
        <v>0</v>
      </c>
      <c r="G34" s="43">
        <f t="shared" si="2"/>
        <v>0</v>
      </c>
      <c r="I34" s="43">
        <f t="shared" si="3"/>
        <v>0</v>
      </c>
      <c r="J34" s="11">
        <f t="shared" si="4"/>
        <v>0</v>
      </c>
      <c r="K34" s="11">
        <f t="shared" si="4"/>
        <v>0</v>
      </c>
      <c r="L34" s="11">
        <f t="shared" si="4"/>
        <v>0</v>
      </c>
      <c r="M34" s="11">
        <f t="shared" si="4"/>
        <v>0</v>
      </c>
      <c r="N34" s="11">
        <f t="shared" si="4"/>
        <v>0</v>
      </c>
    </row>
    <row r="35" spans="1:14" hidden="1">
      <c r="A35" s="42" t="str">
        <f>'1_Cont_costs_detailed_calc'!B32</f>
        <v>1.28</v>
      </c>
      <c r="B35" s="41" t="str">
        <f>'1_Cont_costs_detailed_calc'!C32</f>
        <v>…</v>
      </c>
      <c r="C35" s="28"/>
      <c r="D35" s="63"/>
      <c r="E35" s="64"/>
      <c r="F35" s="40">
        <f>'1_Cont_costs_detailed_calc'!Y32</f>
        <v>0</v>
      </c>
      <c r="G35" s="43">
        <f t="shared" si="2"/>
        <v>0</v>
      </c>
      <c r="I35" s="43">
        <f t="shared" si="3"/>
        <v>0</v>
      </c>
      <c r="J35" s="11">
        <f t="shared" si="4"/>
        <v>0</v>
      </c>
      <c r="K35" s="11">
        <f t="shared" si="4"/>
        <v>0</v>
      </c>
      <c r="L35" s="11">
        <f t="shared" si="4"/>
        <v>0</v>
      </c>
      <c r="M35" s="11">
        <f t="shared" si="4"/>
        <v>0</v>
      </c>
      <c r="N35" s="11">
        <f t="shared" si="4"/>
        <v>0</v>
      </c>
    </row>
    <row r="36" spans="1:14" hidden="1">
      <c r="A36" s="42" t="str">
        <f>'1_Cont_costs_detailed_calc'!B33</f>
        <v>1.29</v>
      </c>
      <c r="B36" s="41" t="str">
        <f>'1_Cont_costs_detailed_calc'!C33</f>
        <v>…</v>
      </c>
      <c r="C36" s="28"/>
      <c r="D36" s="63"/>
      <c r="E36" s="64"/>
      <c r="F36" s="40">
        <f>'1_Cont_costs_detailed_calc'!Y33</f>
        <v>0</v>
      </c>
      <c r="G36" s="43">
        <f t="shared" si="2"/>
        <v>0</v>
      </c>
      <c r="I36" s="43">
        <f t="shared" si="3"/>
        <v>0</v>
      </c>
      <c r="J36" s="11">
        <f t="shared" si="4"/>
        <v>0</v>
      </c>
      <c r="K36" s="11">
        <f t="shared" si="4"/>
        <v>0</v>
      </c>
      <c r="L36" s="11">
        <f t="shared" si="4"/>
        <v>0</v>
      </c>
      <c r="M36" s="11">
        <f t="shared" si="4"/>
        <v>0</v>
      </c>
      <c r="N36" s="11">
        <f t="shared" si="4"/>
        <v>0</v>
      </c>
    </row>
    <row r="37" spans="1:14" hidden="1">
      <c r="A37" s="42" t="str">
        <f>'1_Cont_costs_detailed_calc'!B34</f>
        <v>1.30</v>
      </c>
      <c r="B37" s="41" t="str">
        <f>'1_Cont_costs_detailed_calc'!C34</f>
        <v>…</v>
      </c>
      <c r="C37" s="28"/>
      <c r="D37" s="63"/>
      <c r="E37" s="64"/>
      <c r="F37" s="40">
        <f>'1_Cont_costs_detailed_calc'!Y34</f>
        <v>0</v>
      </c>
      <c r="G37" s="43">
        <f t="shared" si="2"/>
        <v>0</v>
      </c>
      <c r="I37" s="43">
        <f t="shared" si="3"/>
        <v>0</v>
      </c>
      <c r="J37" s="11">
        <f t="shared" si="4"/>
        <v>0</v>
      </c>
      <c r="K37" s="11">
        <f t="shared" si="4"/>
        <v>0</v>
      </c>
      <c r="L37" s="11">
        <f t="shared" si="4"/>
        <v>0</v>
      </c>
      <c r="M37" s="11">
        <f t="shared" si="4"/>
        <v>0</v>
      </c>
      <c r="N37" s="11">
        <f t="shared" si="4"/>
        <v>0</v>
      </c>
    </row>
    <row r="38" spans="1:14" hidden="1">
      <c r="A38" s="42" t="str">
        <f>'1_Cont_costs_detailed_calc'!B35</f>
        <v>1.31</v>
      </c>
      <c r="B38" s="41" t="str">
        <f>'1_Cont_costs_detailed_calc'!C35</f>
        <v>…</v>
      </c>
      <c r="C38" s="28"/>
      <c r="D38" s="63"/>
      <c r="E38" s="64"/>
      <c r="F38" s="40">
        <f>'1_Cont_costs_detailed_calc'!Y35</f>
        <v>0</v>
      </c>
      <c r="G38" s="43">
        <f t="shared" si="2"/>
        <v>0</v>
      </c>
      <c r="I38" s="43">
        <f t="shared" si="3"/>
        <v>0</v>
      </c>
      <c r="J38" s="11">
        <f t="shared" si="4"/>
        <v>0</v>
      </c>
      <c r="K38" s="11">
        <f t="shared" si="4"/>
        <v>0</v>
      </c>
      <c r="L38" s="11">
        <f t="shared" si="4"/>
        <v>0</v>
      </c>
      <c r="M38" s="11">
        <f t="shared" si="4"/>
        <v>0</v>
      </c>
      <c r="N38" s="11">
        <f t="shared" si="4"/>
        <v>0</v>
      </c>
    </row>
    <row r="39" spans="1:14" hidden="1">
      <c r="A39" s="42" t="str">
        <f>'1_Cont_costs_detailed_calc'!B36</f>
        <v>1.32</v>
      </c>
      <c r="B39" s="41" t="str">
        <f>'1_Cont_costs_detailed_calc'!C36</f>
        <v>…</v>
      </c>
      <c r="C39" s="28"/>
      <c r="D39" s="63"/>
      <c r="E39" s="64"/>
      <c r="F39" s="40">
        <f>'1_Cont_costs_detailed_calc'!Y36</f>
        <v>0</v>
      </c>
      <c r="G39" s="43">
        <f t="shared" si="2"/>
        <v>0</v>
      </c>
      <c r="I39" s="43">
        <f t="shared" si="3"/>
        <v>0</v>
      </c>
      <c r="J39" s="11">
        <f t="shared" si="4"/>
        <v>0</v>
      </c>
      <c r="K39" s="11">
        <f t="shared" si="4"/>
        <v>0</v>
      </c>
      <c r="L39" s="11">
        <f t="shared" si="4"/>
        <v>0</v>
      </c>
      <c r="M39" s="11">
        <f t="shared" si="4"/>
        <v>0</v>
      </c>
      <c r="N39" s="11">
        <f t="shared" si="4"/>
        <v>0</v>
      </c>
    </row>
    <row r="40" spans="1:14" hidden="1">
      <c r="A40" s="42" t="str">
        <f>'1_Cont_costs_detailed_calc'!B37</f>
        <v>1.33</v>
      </c>
      <c r="B40" s="41" t="str">
        <f>'1_Cont_costs_detailed_calc'!C37</f>
        <v>…</v>
      </c>
      <c r="C40" s="28"/>
      <c r="D40" s="63"/>
      <c r="E40" s="64"/>
      <c r="F40" s="40">
        <f>'1_Cont_costs_detailed_calc'!Y37</f>
        <v>0</v>
      </c>
      <c r="G40" s="43">
        <f t="shared" si="2"/>
        <v>0</v>
      </c>
      <c r="I40" s="43">
        <f t="shared" si="3"/>
        <v>0</v>
      </c>
      <c r="J40" s="11">
        <f t="shared" si="4"/>
        <v>0</v>
      </c>
      <c r="K40" s="11">
        <f t="shared" si="4"/>
        <v>0</v>
      </c>
      <c r="L40" s="11">
        <f t="shared" si="4"/>
        <v>0</v>
      </c>
      <c r="M40" s="11">
        <f t="shared" si="4"/>
        <v>0</v>
      </c>
      <c r="N40" s="11">
        <f t="shared" si="4"/>
        <v>0</v>
      </c>
    </row>
    <row r="41" spans="1:14" hidden="1">
      <c r="A41" s="42" t="str">
        <f>'1_Cont_costs_detailed_calc'!B38</f>
        <v>1.34</v>
      </c>
      <c r="B41" s="41" t="str">
        <f>'1_Cont_costs_detailed_calc'!C38</f>
        <v>…</v>
      </c>
      <c r="C41" s="28"/>
      <c r="D41" s="63"/>
      <c r="E41" s="64"/>
      <c r="F41" s="40">
        <f>'1_Cont_costs_detailed_calc'!Y38</f>
        <v>0</v>
      </c>
      <c r="G41" s="43">
        <f t="shared" si="2"/>
        <v>0</v>
      </c>
      <c r="I41" s="43">
        <f t="shared" si="3"/>
        <v>0</v>
      </c>
      <c r="J41" s="11">
        <f t="shared" si="4"/>
        <v>0</v>
      </c>
      <c r="K41" s="11">
        <f t="shared" si="4"/>
        <v>0</v>
      </c>
      <c r="L41" s="11">
        <f t="shared" si="4"/>
        <v>0</v>
      </c>
      <c r="M41" s="11">
        <f t="shared" si="4"/>
        <v>0</v>
      </c>
      <c r="N41" s="11">
        <f t="shared" si="4"/>
        <v>0</v>
      </c>
    </row>
    <row r="42" spans="1:14" hidden="1">
      <c r="A42" s="42" t="str">
        <f>'1_Cont_costs_detailed_calc'!B39</f>
        <v>1.35</v>
      </c>
      <c r="B42" s="41" t="str">
        <f>'1_Cont_costs_detailed_calc'!C39</f>
        <v>…</v>
      </c>
      <c r="C42" s="28"/>
      <c r="D42" s="63"/>
      <c r="E42" s="64"/>
      <c r="F42" s="40">
        <f>'1_Cont_costs_detailed_calc'!Y39</f>
        <v>0</v>
      </c>
      <c r="G42" s="43">
        <f t="shared" si="2"/>
        <v>0</v>
      </c>
      <c r="I42" s="43">
        <f t="shared" si="3"/>
        <v>0</v>
      </c>
      <c r="J42" s="11">
        <f t="shared" si="4"/>
        <v>0</v>
      </c>
      <c r="K42" s="11">
        <f t="shared" si="4"/>
        <v>0</v>
      </c>
      <c r="L42" s="11">
        <f t="shared" si="4"/>
        <v>0</v>
      </c>
      <c r="M42" s="11">
        <f t="shared" si="4"/>
        <v>0</v>
      </c>
      <c r="N42" s="11">
        <f t="shared" si="4"/>
        <v>0</v>
      </c>
    </row>
    <row r="43" spans="1:14" hidden="1">
      <c r="A43" s="42" t="str">
        <f>'1_Cont_costs_detailed_calc'!B40</f>
        <v>1.36</v>
      </c>
      <c r="B43" s="41" t="str">
        <f>'1_Cont_costs_detailed_calc'!C40</f>
        <v>…</v>
      </c>
      <c r="C43" s="28"/>
      <c r="D43" s="63"/>
      <c r="E43" s="64"/>
      <c r="F43" s="40">
        <f>'1_Cont_costs_detailed_calc'!Y40</f>
        <v>0</v>
      </c>
      <c r="G43" s="43">
        <f t="shared" si="2"/>
        <v>0</v>
      </c>
      <c r="I43" s="43">
        <f t="shared" si="3"/>
        <v>0</v>
      </c>
      <c r="J43" s="11">
        <f t="shared" si="4"/>
        <v>0</v>
      </c>
      <c r="K43" s="11">
        <f t="shared" si="4"/>
        <v>0</v>
      </c>
      <c r="L43" s="11">
        <f t="shared" si="4"/>
        <v>0</v>
      </c>
      <c r="M43" s="11">
        <f t="shared" si="4"/>
        <v>0</v>
      </c>
      <c r="N43" s="11">
        <f t="shared" si="4"/>
        <v>0</v>
      </c>
    </row>
    <row r="44" spans="1:14" hidden="1">
      <c r="A44" s="42" t="str">
        <f>'1_Cont_costs_detailed_calc'!B41</f>
        <v>1.37</v>
      </c>
      <c r="B44" s="41" t="str">
        <f>'1_Cont_costs_detailed_calc'!C41</f>
        <v>…</v>
      </c>
      <c r="C44" s="28"/>
      <c r="D44" s="63"/>
      <c r="E44" s="64"/>
      <c r="F44" s="40">
        <f>'1_Cont_costs_detailed_calc'!Y41</f>
        <v>0</v>
      </c>
      <c r="G44" s="43">
        <f t="shared" si="2"/>
        <v>0</v>
      </c>
      <c r="I44" s="43">
        <f t="shared" si="3"/>
        <v>0</v>
      </c>
      <c r="J44" s="11">
        <f t="shared" si="4"/>
        <v>0</v>
      </c>
      <c r="K44" s="11">
        <f t="shared" si="4"/>
        <v>0</v>
      </c>
      <c r="L44" s="11">
        <f t="shared" si="4"/>
        <v>0</v>
      </c>
      <c r="M44" s="11">
        <f t="shared" si="4"/>
        <v>0</v>
      </c>
      <c r="N44" s="11">
        <f t="shared" si="4"/>
        <v>0</v>
      </c>
    </row>
    <row r="45" spans="1:14" hidden="1">
      <c r="A45" s="42" t="str">
        <f>'1_Cont_costs_detailed_calc'!B42</f>
        <v>1.38</v>
      </c>
      <c r="B45" s="41" t="str">
        <f>'1_Cont_costs_detailed_calc'!C42</f>
        <v>…</v>
      </c>
      <c r="C45" s="28"/>
      <c r="D45" s="63"/>
      <c r="E45" s="64"/>
      <c r="F45" s="40">
        <f>'1_Cont_costs_detailed_calc'!Y42</f>
        <v>0</v>
      </c>
      <c r="G45" s="43">
        <f t="shared" si="2"/>
        <v>0</v>
      </c>
      <c r="I45" s="43">
        <f t="shared" si="3"/>
        <v>0</v>
      </c>
      <c r="J45" s="11">
        <f t="shared" si="4"/>
        <v>0</v>
      </c>
      <c r="K45" s="11">
        <f t="shared" si="4"/>
        <v>0</v>
      </c>
      <c r="L45" s="11">
        <f t="shared" si="4"/>
        <v>0</v>
      </c>
      <c r="M45" s="11">
        <f t="shared" si="4"/>
        <v>0</v>
      </c>
      <c r="N45" s="11">
        <f t="shared" si="4"/>
        <v>0</v>
      </c>
    </row>
    <row r="46" spans="1:14" hidden="1">
      <c r="A46" s="42" t="str">
        <f>'1_Cont_costs_detailed_calc'!B43</f>
        <v>1.39</v>
      </c>
      <c r="B46" s="41" t="str">
        <f>'1_Cont_costs_detailed_calc'!C43</f>
        <v>…</v>
      </c>
      <c r="C46" s="28"/>
      <c r="D46" s="63"/>
      <c r="E46" s="64"/>
      <c r="F46" s="40">
        <f>'1_Cont_costs_detailed_calc'!Y43</f>
        <v>0</v>
      </c>
      <c r="G46" s="43">
        <f t="shared" si="2"/>
        <v>0</v>
      </c>
      <c r="I46" s="43">
        <f t="shared" si="3"/>
        <v>0</v>
      </c>
      <c r="J46" s="11">
        <f t="shared" si="4"/>
        <v>0</v>
      </c>
      <c r="K46" s="11">
        <f t="shared" si="4"/>
        <v>0</v>
      </c>
      <c r="L46" s="11">
        <f t="shared" si="4"/>
        <v>0</v>
      </c>
      <c r="M46" s="11">
        <f t="shared" si="4"/>
        <v>0</v>
      </c>
      <c r="N46" s="11">
        <f t="shared" si="4"/>
        <v>0</v>
      </c>
    </row>
    <row r="47" spans="1:14" hidden="1">
      <c r="A47" s="42" t="str">
        <f>'1_Cont_costs_detailed_calc'!B44</f>
        <v>1.40</v>
      </c>
      <c r="B47" s="41" t="str">
        <f>'1_Cont_costs_detailed_calc'!C44</f>
        <v>…</v>
      </c>
      <c r="C47" s="28"/>
      <c r="D47" s="63"/>
      <c r="E47" s="64"/>
      <c r="F47" s="40">
        <f>'1_Cont_costs_detailed_calc'!Y44</f>
        <v>0</v>
      </c>
      <c r="G47" s="43">
        <f t="shared" si="2"/>
        <v>0</v>
      </c>
      <c r="I47" s="43">
        <f t="shared" si="3"/>
        <v>0</v>
      </c>
      <c r="J47" s="11">
        <f t="shared" si="4"/>
        <v>0</v>
      </c>
      <c r="K47" s="11">
        <f t="shared" si="4"/>
        <v>0</v>
      </c>
      <c r="L47" s="11">
        <f t="shared" si="4"/>
        <v>0</v>
      </c>
      <c r="M47" s="11">
        <f t="shared" si="4"/>
        <v>0</v>
      </c>
      <c r="N47" s="11">
        <f t="shared" si="4"/>
        <v>0</v>
      </c>
    </row>
    <row r="48" spans="1:14" hidden="1">
      <c r="A48" s="42" t="str">
        <f>'1_Cont_costs_detailed_calc'!B45</f>
        <v>1.41</v>
      </c>
      <c r="B48" s="41" t="str">
        <f>'1_Cont_costs_detailed_calc'!C45</f>
        <v>…</v>
      </c>
      <c r="C48" s="28"/>
      <c r="D48" s="63"/>
      <c r="E48" s="64"/>
      <c r="F48" s="40">
        <f>'1_Cont_costs_detailed_calc'!Y45</f>
        <v>0</v>
      </c>
      <c r="G48" s="43">
        <f t="shared" si="2"/>
        <v>0</v>
      </c>
      <c r="I48" s="43">
        <f t="shared" si="3"/>
        <v>0</v>
      </c>
      <c r="J48" s="11">
        <f t="shared" si="4"/>
        <v>0</v>
      </c>
      <c r="K48" s="11">
        <f t="shared" si="4"/>
        <v>0</v>
      </c>
      <c r="L48" s="11">
        <f t="shared" si="4"/>
        <v>0</v>
      </c>
      <c r="M48" s="11">
        <f t="shared" si="4"/>
        <v>0</v>
      </c>
      <c r="N48" s="11">
        <f t="shared" si="4"/>
        <v>0</v>
      </c>
    </row>
    <row r="49" spans="1:15" hidden="1">
      <c r="A49" s="42" t="str">
        <f>'1_Cont_costs_detailed_calc'!B46</f>
        <v>1.42</v>
      </c>
      <c r="B49" s="41" t="str">
        <f>'1_Cont_costs_detailed_calc'!C46</f>
        <v>…</v>
      </c>
      <c r="C49" s="28"/>
      <c r="D49" s="63"/>
      <c r="E49" s="64"/>
      <c r="F49" s="40">
        <f>'1_Cont_costs_detailed_calc'!Y46</f>
        <v>0</v>
      </c>
      <c r="G49" s="43">
        <f t="shared" si="2"/>
        <v>0</v>
      </c>
      <c r="I49" s="43">
        <f t="shared" si="3"/>
        <v>0</v>
      </c>
      <c r="J49" s="11">
        <f t="shared" si="4"/>
        <v>0</v>
      </c>
      <c r="K49" s="11">
        <f t="shared" si="4"/>
        <v>0</v>
      </c>
      <c r="L49" s="11">
        <f t="shared" si="4"/>
        <v>0</v>
      </c>
      <c r="M49" s="11">
        <f t="shared" si="4"/>
        <v>0</v>
      </c>
      <c r="N49" s="11">
        <f t="shared" si="4"/>
        <v>0</v>
      </c>
    </row>
    <row r="50" spans="1:15" hidden="1">
      <c r="A50" s="42" t="str">
        <f>'1_Cont_costs_detailed_calc'!B47</f>
        <v>1.43</v>
      </c>
      <c r="B50" s="41" t="str">
        <f>'1_Cont_costs_detailed_calc'!C47</f>
        <v>…</v>
      </c>
      <c r="C50" s="28"/>
      <c r="D50" s="63"/>
      <c r="E50" s="64"/>
      <c r="F50" s="40">
        <f>'1_Cont_costs_detailed_calc'!Y47</f>
        <v>0</v>
      </c>
      <c r="G50" s="43">
        <f t="shared" si="2"/>
        <v>0</v>
      </c>
      <c r="I50" s="43">
        <f t="shared" si="3"/>
        <v>0</v>
      </c>
      <c r="J50" s="11">
        <f t="shared" si="4"/>
        <v>0</v>
      </c>
      <c r="K50" s="11">
        <f t="shared" si="4"/>
        <v>0</v>
      </c>
      <c r="L50" s="11">
        <f t="shared" si="4"/>
        <v>0</v>
      </c>
      <c r="M50" s="11">
        <f t="shared" si="4"/>
        <v>0</v>
      </c>
      <c r="N50" s="11">
        <f t="shared" si="4"/>
        <v>0</v>
      </c>
    </row>
    <row r="51" spans="1:15" hidden="1">
      <c r="A51" s="42" t="str">
        <f>'1_Cont_costs_detailed_calc'!B48</f>
        <v>1.44</v>
      </c>
      <c r="B51" s="41" t="str">
        <f>'1_Cont_costs_detailed_calc'!C48</f>
        <v>…</v>
      </c>
      <c r="C51" s="28"/>
      <c r="D51" s="63"/>
      <c r="E51" s="64"/>
      <c r="F51" s="40">
        <f>'1_Cont_costs_detailed_calc'!Y48</f>
        <v>0</v>
      </c>
      <c r="G51" s="43">
        <f t="shared" si="2"/>
        <v>0</v>
      </c>
      <c r="I51" s="43">
        <f t="shared" si="3"/>
        <v>0</v>
      </c>
      <c r="J51" s="11">
        <f t="shared" si="4"/>
        <v>0</v>
      </c>
      <c r="K51" s="11">
        <f t="shared" si="4"/>
        <v>0</v>
      </c>
      <c r="L51" s="11">
        <f t="shared" si="4"/>
        <v>0</v>
      </c>
      <c r="M51" s="11">
        <f t="shared" si="4"/>
        <v>0</v>
      </c>
      <c r="N51" s="11">
        <f t="shared" si="4"/>
        <v>0</v>
      </c>
    </row>
    <row r="52" spans="1:15" hidden="1">
      <c r="A52" s="42" t="str">
        <f>'1_Cont_costs_detailed_calc'!B49</f>
        <v>1.45</v>
      </c>
      <c r="B52" s="41" t="str">
        <f>'1_Cont_costs_detailed_calc'!C49</f>
        <v>…</v>
      </c>
      <c r="C52" s="28"/>
      <c r="D52" s="63"/>
      <c r="E52" s="64"/>
      <c r="F52" s="40">
        <f>'1_Cont_costs_detailed_calc'!Y49</f>
        <v>0</v>
      </c>
      <c r="G52" s="43">
        <f t="shared" si="2"/>
        <v>0</v>
      </c>
      <c r="I52" s="43">
        <f t="shared" si="3"/>
        <v>0</v>
      </c>
      <c r="J52" s="11">
        <f t="shared" si="4"/>
        <v>0</v>
      </c>
      <c r="K52" s="11">
        <f t="shared" si="4"/>
        <v>0</v>
      </c>
      <c r="L52" s="11">
        <f t="shared" si="4"/>
        <v>0</v>
      </c>
      <c r="M52" s="11">
        <f t="shared" si="4"/>
        <v>0</v>
      </c>
      <c r="N52" s="11">
        <f t="shared" si="4"/>
        <v>0</v>
      </c>
    </row>
    <row r="53" spans="1:15" hidden="1">
      <c r="A53" s="42" t="str">
        <f>'1_Cont_costs_detailed_calc'!B50</f>
        <v>1.46</v>
      </c>
      <c r="B53" s="41" t="str">
        <f>'1_Cont_costs_detailed_calc'!C50</f>
        <v>…</v>
      </c>
      <c r="C53" s="28"/>
      <c r="D53" s="63"/>
      <c r="E53" s="64"/>
      <c r="F53" s="40">
        <f>'1_Cont_costs_detailed_calc'!Y50</f>
        <v>0</v>
      </c>
      <c r="G53" s="43">
        <f t="shared" si="2"/>
        <v>0</v>
      </c>
      <c r="I53" s="43">
        <f t="shared" si="3"/>
        <v>0</v>
      </c>
      <c r="J53" s="11">
        <f t="shared" si="4"/>
        <v>0</v>
      </c>
      <c r="K53" s="11">
        <f t="shared" si="4"/>
        <v>0</v>
      </c>
      <c r="L53" s="11">
        <f t="shared" si="4"/>
        <v>0</v>
      </c>
      <c r="M53" s="11">
        <f t="shared" si="4"/>
        <v>0</v>
      </c>
      <c r="N53" s="11">
        <f t="shared" si="4"/>
        <v>0</v>
      </c>
    </row>
    <row r="54" spans="1:15" hidden="1">
      <c r="A54" s="42" t="str">
        <f>'1_Cont_costs_detailed_calc'!B51</f>
        <v>1.47</v>
      </c>
      <c r="B54" s="41" t="str">
        <f>'1_Cont_costs_detailed_calc'!C51</f>
        <v>…</v>
      </c>
      <c r="C54" s="28"/>
      <c r="D54" s="63"/>
      <c r="E54" s="64"/>
      <c r="F54" s="40">
        <f>'1_Cont_costs_detailed_calc'!Y51</f>
        <v>0</v>
      </c>
      <c r="G54" s="43">
        <f t="shared" si="2"/>
        <v>0</v>
      </c>
      <c r="I54" s="43">
        <f t="shared" si="3"/>
        <v>0</v>
      </c>
      <c r="J54" s="11">
        <f t="shared" si="4"/>
        <v>0</v>
      </c>
      <c r="K54" s="11">
        <f t="shared" si="4"/>
        <v>0</v>
      </c>
      <c r="L54" s="11">
        <f t="shared" si="4"/>
        <v>0</v>
      </c>
      <c r="M54" s="11">
        <f t="shared" si="4"/>
        <v>0</v>
      </c>
      <c r="N54" s="11">
        <f t="shared" si="4"/>
        <v>0</v>
      </c>
    </row>
    <row r="55" spans="1:15" hidden="1">
      <c r="A55" s="42" t="str">
        <f>'1_Cont_costs_detailed_calc'!B52</f>
        <v>1.48</v>
      </c>
      <c r="B55" s="41" t="str">
        <f>'1_Cont_costs_detailed_calc'!C52</f>
        <v>…</v>
      </c>
      <c r="C55" s="28"/>
      <c r="D55" s="63"/>
      <c r="E55" s="64"/>
      <c r="F55" s="40">
        <f>'1_Cont_costs_detailed_calc'!Y52</f>
        <v>0</v>
      </c>
      <c r="G55" s="43">
        <f t="shared" si="2"/>
        <v>0</v>
      </c>
      <c r="I55" s="43">
        <f t="shared" si="3"/>
        <v>0</v>
      </c>
      <c r="J55" s="11">
        <f t="shared" si="4"/>
        <v>0</v>
      </c>
      <c r="K55" s="11">
        <f t="shared" si="4"/>
        <v>0</v>
      </c>
      <c r="L55" s="11">
        <f t="shared" si="4"/>
        <v>0</v>
      </c>
      <c r="M55" s="11">
        <f t="shared" si="4"/>
        <v>0</v>
      </c>
      <c r="N55" s="11">
        <f t="shared" si="4"/>
        <v>0</v>
      </c>
    </row>
    <row r="56" spans="1:15" hidden="1">
      <c r="A56" s="42" t="str">
        <f>'1_Cont_costs_detailed_calc'!B53</f>
        <v>1.49</v>
      </c>
      <c r="B56" s="41" t="str">
        <f>'1_Cont_costs_detailed_calc'!C53</f>
        <v>…</v>
      </c>
      <c r="C56" s="28"/>
      <c r="D56" s="63"/>
      <c r="E56" s="64"/>
      <c r="F56" s="40">
        <f>'1_Cont_costs_detailed_calc'!Y53</f>
        <v>0</v>
      </c>
      <c r="G56" s="43">
        <f t="shared" si="2"/>
        <v>0</v>
      </c>
      <c r="I56" s="43">
        <f t="shared" si="3"/>
        <v>0</v>
      </c>
      <c r="J56" s="11">
        <f t="shared" si="4"/>
        <v>0</v>
      </c>
      <c r="K56" s="11">
        <f t="shared" si="4"/>
        <v>0</v>
      </c>
      <c r="L56" s="11">
        <f t="shared" si="4"/>
        <v>0</v>
      </c>
      <c r="M56" s="11">
        <f t="shared" si="4"/>
        <v>0</v>
      </c>
      <c r="N56" s="11">
        <f t="shared" si="4"/>
        <v>0</v>
      </c>
    </row>
    <row r="57" spans="1:15" hidden="1">
      <c r="A57" s="42" t="str">
        <f>'1_Cont_costs_detailed_calc'!B54</f>
        <v>1.50</v>
      </c>
      <c r="B57" s="41" t="str">
        <f>'1_Cont_costs_detailed_calc'!C54</f>
        <v>…</v>
      </c>
      <c r="C57" s="28"/>
      <c r="D57" s="63"/>
      <c r="E57" s="64"/>
      <c r="F57" s="40">
        <f>'1_Cont_costs_detailed_calc'!Y54</f>
        <v>0</v>
      </c>
      <c r="G57" s="43">
        <f t="shared" si="2"/>
        <v>0</v>
      </c>
      <c r="I57" s="43">
        <f t="shared" si="3"/>
        <v>0</v>
      </c>
      <c r="J57" s="11">
        <f t="shared" si="4"/>
        <v>0</v>
      </c>
      <c r="K57" s="11">
        <f t="shared" si="4"/>
        <v>0</v>
      </c>
      <c r="L57" s="11">
        <f t="shared" si="4"/>
        <v>0</v>
      </c>
      <c r="M57" s="11">
        <f t="shared" si="4"/>
        <v>0</v>
      </c>
      <c r="N57" s="11">
        <f t="shared" si="4"/>
        <v>0</v>
      </c>
    </row>
    <row r="58" spans="1:15" s="57" customFormat="1" ht="30" customHeight="1">
      <c r="A58" s="133" t="s">
        <v>41</v>
      </c>
      <c r="B58" s="134" t="s">
        <v>51</v>
      </c>
      <c r="C58" s="135" t="s">
        <v>6</v>
      </c>
      <c r="D58" s="65"/>
      <c r="E58" s="446"/>
      <c r="F58" s="447"/>
      <c r="G58" s="56">
        <f>E58*D58</f>
        <v>0</v>
      </c>
      <c r="I58" s="56">
        <f t="shared" si="3"/>
        <v>0</v>
      </c>
      <c r="J58" s="58">
        <f t="shared" si="4"/>
        <v>0</v>
      </c>
      <c r="K58" s="58">
        <f t="shared" si="4"/>
        <v>0</v>
      </c>
      <c r="L58" s="58">
        <f t="shared" si="4"/>
        <v>0</v>
      </c>
      <c r="M58" s="58">
        <f t="shared" si="4"/>
        <v>0</v>
      </c>
      <c r="N58" s="58">
        <f t="shared" si="4"/>
        <v>0</v>
      </c>
    </row>
    <row r="59" spans="1:15" ht="28.95" customHeight="1">
      <c r="A59" s="470" t="s">
        <v>8</v>
      </c>
      <c r="B59" s="471"/>
      <c r="C59" s="471"/>
      <c r="D59" s="471"/>
      <c r="E59" s="490"/>
      <c r="F59" s="129"/>
      <c r="G59" s="23">
        <f>SUM(G8:G58)</f>
        <v>195000</v>
      </c>
      <c r="I59" s="23">
        <f t="shared" ref="I59:N59" si="5">SUM(I8:I58)</f>
        <v>195000</v>
      </c>
      <c r="J59" s="23">
        <f t="shared" si="5"/>
        <v>65730.33707865169</v>
      </c>
      <c r="K59" s="23">
        <f t="shared" si="5"/>
        <v>0</v>
      </c>
      <c r="L59" s="23">
        <f t="shared" si="5"/>
        <v>92022.471910112363</v>
      </c>
      <c r="M59" s="23">
        <f t="shared" si="5"/>
        <v>19719.101123595505</v>
      </c>
      <c r="N59" s="23">
        <f t="shared" si="5"/>
        <v>17528.08988764045</v>
      </c>
    </row>
    <row r="60" spans="1:15">
      <c r="A60" s="100"/>
      <c r="B60" s="100"/>
      <c r="C60" s="100"/>
      <c r="D60" s="100"/>
      <c r="E60" s="100"/>
      <c r="F60" s="100"/>
      <c r="G60" s="101"/>
      <c r="H60" s="36"/>
      <c r="I60" s="36"/>
      <c r="J60" s="36"/>
      <c r="K60" s="36"/>
      <c r="L60" s="36"/>
      <c r="M60" s="36"/>
      <c r="N60" s="36"/>
      <c r="O60" s="36"/>
    </row>
    <row r="62" spans="1:15" ht="28.8">
      <c r="A62" s="102"/>
      <c r="B62" s="102"/>
      <c r="C62" s="102"/>
      <c r="D62" s="102"/>
      <c r="E62" s="102"/>
      <c r="F62" s="102"/>
      <c r="G62" s="103"/>
      <c r="I62" s="132" t="str">
        <f t="shared" ref="I62:N62" si="6">I$2</f>
        <v>reference to
(please choose)</v>
      </c>
      <c r="J62" s="75" t="str">
        <f t="shared" si="6"/>
        <v>residual 
waste</v>
      </c>
      <c r="K62" s="75" t="str">
        <f t="shared" si="6"/>
        <v>bulky 
waste</v>
      </c>
      <c r="L62" s="75" t="str">
        <f t="shared" si="6"/>
        <v>bio
waste</v>
      </c>
      <c r="M62" s="75" t="str">
        <f t="shared" si="6"/>
        <v>waste
paper</v>
      </c>
      <c r="N62" s="75" t="str">
        <f t="shared" si="6"/>
        <v>other 
valuables</v>
      </c>
      <c r="O62" s="136" t="s">
        <v>0</v>
      </c>
    </row>
    <row r="63" spans="1:15">
      <c r="A63" s="102"/>
      <c r="B63" s="102"/>
      <c r="C63" s="102"/>
      <c r="D63" s="102"/>
      <c r="E63" s="102"/>
      <c r="F63" s="102"/>
      <c r="G63" s="103"/>
      <c r="I63" s="74" t="s">
        <v>31</v>
      </c>
      <c r="J63" s="44">
        <f>IF($I63="waste amount",'Basic-data_costs break down'!$D$9,IF($I63="bins",'Basic-data_costs break down'!$D$13,IF($I63="inhabitans / user",'Basic-data_costs break down'!$D$5,IF($I63="bin emptying",'Basic-data_costs break down'!$D$17,""))))</f>
        <v>0.58616647127784294</v>
      </c>
      <c r="K63" s="44">
        <f>IF($I63="waste amount",'Basic-data_costs break down'!$E$9,IF($I63="bins",'Basic-data_costs break down'!$E$13,IF($I63="inhabitans / user",'Basic-data_costs break down'!$E$5,IF($I63="bin emptying",'Basic-data_costs break down'!$E$17,""))))</f>
        <v>4.6893317702227433E-2</v>
      </c>
      <c r="L63" s="44">
        <f>IF($I63="waste amount",'Basic-data_costs break down'!$F$9,IF($I63="bins",'Basic-data_costs break down'!$F$13,IF($I63="inhabitans / user",'Basic-data_costs break down'!$F$5,IF($I63="bin emptying",'Basic-data_costs break down'!$F$17,""))))</f>
        <v>0.123094958968347</v>
      </c>
      <c r="M63" s="44">
        <f>IF($I63="waste amount",'Basic-data_costs break down'!$G$9,IF($I63="bins",'Basic-data_costs break down'!$G$13,IF($I63="inhabitans / user",'Basic-data_costs break down'!$G$5,IF($I63="bin emptying",'Basic-data_costs break down'!$G$17,""))))</f>
        <v>0.16881594372801875</v>
      </c>
      <c r="N63" s="44">
        <f>IF($I63="waste amount",'Basic-data_costs break down'!$H$9,IF($I63="bins",'Basic-data_costs break down'!$H$13,IF($I63="inhabitans / user",'Basic-data_costs break down'!$H$5,IF($I63="bin emptying",'Basic-data_costs break down'!$H$17,""))))</f>
        <v>7.5029308323563887E-2</v>
      </c>
      <c r="O63" s="45">
        <f>SUM(J63:N63)</f>
        <v>1</v>
      </c>
    </row>
    <row r="64" spans="1:15">
      <c r="A64" s="102"/>
      <c r="B64" s="102"/>
      <c r="C64" s="102"/>
      <c r="D64" s="102"/>
      <c r="E64" s="102"/>
      <c r="F64" s="102"/>
      <c r="G64" s="103"/>
    </row>
    <row r="65" spans="1:14" s="1" customFormat="1" ht="43.2">
      <c r="A65" s="474" t="s">
        <v>18</v>
      </c>
      <c r="B65" s="474"/>
      <c r="C65" s="475" t="s">
        <v>9</v>
      </c>
      <c r="D65" s="475" t="s">
        <v>54</v>
      </c>
      <c r="E65" s="128" t="s">
        <v>562</v>
      </c>
      <c r="F65" s="132" t="s">
        <v>542</v>
      </c>
      <c r="G65" s="128" t="s">
        <v>33</v>
      </c>
      <c r="H65" s="2"/>
      <c r="I65" s="128" t="str">
        <f>I$5</f>
        <v>total costs 
per year</v>
      </c>
      <c r="J65" s="462" t="str">
        <f>J$5</f>
        <v>costs related to type of waste</v>
      </c>
      <c r="K65" s="463"/>
      <c r="L65" s="463"/>
      <c r="M65" s="463"/>
      <c r="N65" s="464"/>
    </row>
    <row r="66" spans="1:14">
      <c r="A66" s="474"/>
      <c r="B66" s="474"/>
      <c r="C66" s="475"/>
      <c r="D66" s="475"/>
      <c r="E66" s="128" t="s">
        <v>193</v>
      </c>
      <c r="F66" s="128" t="s">
        <v>193</v>
      </c>
      <c r="G66" s="128" t="s">
        <v>191</v>
      </c>
      <c r="I66" s="128" t="s">
        <v>191</v>
      </c>
      <c r="J66" s="465" t="s">
        <v>191</v>
      </c>
      <c r="K66" s="465"/>
      <c r="L66" s="465"/>
      <c r="M66" s="465"/>
      <c r="N66" s="465"/>
    </row>
    <row r="67" spans="1:14">
      <c r="A67" s="126">
        <v>2</v>
      </c>
      <c r="B67" s="472" t="s">
        <v>7</v>
      </c>
      <c r="C67" s="473"/>
      <c r="D67" s="473"/>
      <c r="E67" s="473"/>
      <c r="F67" s="473"/>
      <c r="G67" s="473"/>
      <c r="I67" s="126">
        <f>A67</f>
        <v>2</v>
      </c>
      <c r="J67" s="493" t="str">
        <f>B67</f>
        <v>Trucks and vehicles</v>
      </c>
      <c r="K67" s="493"/>
      <c r="L67" s="493"/>
      <c r="M67" s="493"/>
      <c r="N67" s="493"/>
    </row>
    <row r="68" spans="1:14">
      <c r="A68" s="53" t="str">
        <f>'2_Veh_costs_detailed_calc'!$G$3</f>
        <v>2.01</v>
      </c>
      <c r="B68" s="41" t="str">
        <f>'2_Veh_costs_detailed_calc'!$G$4</f>
        <v>Rearloader 
10 ton</v>
      </c>
      <c r="C68" s="355" t="s">
        <v>40</v>
      </c>
      <c r="D68" s="66">
        <v>10</v>
      </c>
      <c r="E68" s="64">
        <v>55000</v>
      </c>
      <c r="F68" s="40">
        <f>'2_Veh_costs_detailed_calc'!$G$47</f>
        <v>56295.240822143911</v>
      </c>
      <c r="G68" s="43">
        <f>IF(E68=0,F68*D68,E68*D68)</f>
        <v>550000</v>
      </c>
      <c r="I68" s="43">
        <f t="shared" ref="I68:I70" si="7">SUM(J68:N68)</f>
        <v>550000</v>
      </c>
      <c r="J68" s="11">
        <f t="shared" ref="J68:N77" si="8">J$63*$G68</f>
        <v>322391.5592028136</v>
      </c>
      <c r="K68" s="11">
        <f t="shared" si="8"/>
        <v>25791.324736225088</v>
      </c>
      <c r="L68" s="11">
        <f t="shared" si="8"/>
        <v>67702.227432590851</v>
      </c>
      <c r="M68" s="11">
        <f t="shared" si="8"/>
        <v>92848.769050410308</v>
      </c>
      <c r="N68" s="11">
        <f t="shared" si="8"/>
        <v>41266.11957796014</v>
      </c>
    </row>
    <row r="69" spans="1:14">
      <c r="A69" s="53" t="str">
        <f>'2_Veh_costs_detailed_calc'!$H$3</f>
        <v>2.02</v>
      </c>
      <c r="B69" s="41" t="str">
        <f>'2_Veh_costs_detailed_calc'!$H$4</f>
        <v>Rearloader 
6 ton</v>
      </c>
      <c r="C69" s="355" t="s">
        <v>40</v>
      </c>
      <c r="D69" s="66">
        <v>5</v>
      </c>
      <c r="E69" s="64">
        <v>45000</v>
      </c>
      <c r="F69" s="40">
        <f>'2_Veh_costs_detailed_calc'!$H$47</f>
        <v>47413.651837524725</v>
      </c>
      <c r="G69" s="43">
        <f t="shared" ref="G69:G117" si="9">IF(E69=0,F69*D69,E69*D69)</f>
        <v>225000</v>
      </c>
      <c r="I69" s="43">
        <f t="shared" si="7"/>
        <v>225000</v>
      </c>
      <c r="J69" s="11">
        <f t="shared" si="8"/>
        <v>131887.45603751467</v>
      </c>
      <c r="K69" s="11">
        <f t="shared" si="8"/>
        <v>10550.996483001172</v>
      </c>
      <c r="L69" s="11">
        <f t="shared" si="8"/>
        <v>27696.365767878076</v>
      </c>
      <c r="M69" s="11">
        <f t="shared" si="8"/>
        <v>37983.587338804216</v>
      </c>
      <c r="N69" s="11">
        <f t="shared" si="8"/>
        <v>16881.594372801876</v>
      </c>
    </row>
    <row r="70" spans="1:14">
      <c r="A70" s="53" t="str">
        <f>'2_Veh_costs_detailed_calc'!$I$3</f>
        <v>2.03</v>
      </c>
      <c r="B70" s="41" t="str">
        <f>'2_Veh_costs_detailed_calc'!$I$4</f>
        <v>Smal vehicle 
1.5 ton</v>
      </c>
      <c r="C70" s="355" t="s">
        <v>40</v>
      </c>
      <c r="D70" s="66">
        <v>2</v>
      </c>
      <c r="E70" s="64">
        <v>20000</v>
      </c>
      <c r="F70" s="40">
        <f>'2_Veh_costs_detailed_calc'!$I$47</f>
        <v>20622.759586547971</v>
      </c>
      <c r="G70" s="43">
        <f t="shared" si="9"/>
        <v>40000</v>
      </c>
      <c r="I70" s="43">
        <f t="shared" si="7"/>
        <v>40000.000000000007</v>
      </c>
      <c r="J70" s="11">
        <f t="shared" si="8"/>
        <v>23446.658851113716</v>
      </c>
      <c r="K70" s="11">
        <f t="shared" si="8"/>
        <v>1875.7327080890973</v>
      </c>
      <c r="L70" s="11">
        <f t="shared" si="8"/>
        <v>4923.7983587338804</v>
      </c>
      <c r="M70" s="11">
        <f t="shared" si="8"/>
        <v>6752.6377491207504</v>
      </c>
      <c r="N70" s="11">
        <f t="shared" si="8"/>
        <v>3001.1723329425554</v>
      </c>
    </row>
    <row r="71" spans="1:14">
      <c r="A71" s="53" t="str">
        <f>'2_Veh_costs_detailed_calc'!$J$3</f>
        <v>2.04</v>
      </c>
      <c r="B71" s="41" t="str">
        <f>'2_Veh_costs_detailed_calc'!$J$4</f>
        <v>…</v>
      </c>
      <c r="C71" s="28"/>
      <c r="D71" s="66"/>
      <c r="E71" s="64"/>
      <c r="F71" s="40">
        <f>'2_Veh_costs_detailed_calc'!$J$47</f>
        <v>0</v>
      </c>
      <c r="G71" s="43">
        <f t="shared" si="9"/>
        <v>0</v>
      </c>
      <c r="I71" s="43">
        <f t="shared" ref="I71:I118" si="10">SUM(J71:N71)</f>
        <v>0</v>
      </c>
      <c r="J71" s="11">
        <f t="shared" si="8"/>
        <v>0</v>
      </c>
      <c r="K71" s="11">
        <f t="shared" si="8"/>
        <v>0</v>
      </c>
      <c r="L71" s="11">
        <f t="shared" si="8"/>
        <v>0</v>
      </c>
      <c r="M71" s="11">
        <f t="shared" si="8"/>
        <v>0</v>
      </c>
      <c r="N71" s="11">
        <f t="shared" si="8"/>
        <v>0</v>
      </c>
    </row>
    <row r="72" spans="1:14">
      <c r="A72" s="53" t="str">
        <f>'2_Veh_costs_detailed_calc'!$K$3</f>
        <v>2.05</v>
      </c>
      <c r="B72" s="41" t="str">
        <f>'2_Veh_costs_detailed_calc'!$K$4</f>
        <v>…</v>
      </c>
      <c r="C72" s="28"/>
      <c r="D72" s="66"/>
      <c r="E72" s="64"/>
      <c r="F72" s="40">
        <f>'2_Veh_costs_detailed_calc'!$K$47</f>
        <v>0</v>
      </c>
      <c r="G72" s="43">
        <f t="shared" si="9"/>
        <v>0</v>
      </c>
      <c r="I72" s="43">
        <f t="shared" si="10"/>
        <v>0</v>
      </c>
      <c r="J72" s="11">
        <f t="shared" si="8"/>
        <v>0</v>
      </c>
      <c r="K72" s="11">
        <f t="shared" si="8"/>
        <v>0</v>
      </c>
      <c r="L72" s="11">
        <f t="shared" si="8"/>
        <v>0</v>
      </c>
      <c r="M72" s="11">
        <f t="shared" si="8"/>
        <v>0</v>
      </c>
      <c r="N72" s="11">
        <f t="shared" si="8"/>
        <v>0</v>
      </c>
    </row>
    <row r="73" spans="1:14">
      <c r="A73" s="53" t="str">
        <f>'2_Veh_costs_detailed_calc'!$L$3</f>
        <v>2.06</v>
      </c>
      <c r="B73" s="41" t="str">
        <f>'2_Veh_costs_detailed_calc'!$L$4</f>
        <v>…</v>
      </c>
      <c r="C73" s="28"/>
      <c r="D73" s="66"/>
      <c r="E73" s="64"/>
      <c r="F73" s="40">
        <f>'2_Veh_costs_detailed_calc'!$L$47</f>
        <v>0</v>
      </c>
      <c r="G73" s="43">
        <f t="shared" si="9"/>
        <v>0</v>
      </c>
      <c r="I73" s="43">
        <f t="shared" si="10"/>
        <v>0</v>
      </c>
      <c r="J73" s="11">
        <f t="shared" si="8"/>
        <v>0</v>
      </c>
      <c r="K73" s="11">
        <f t="shared" si="8"/>
        <v>0</v>
      </c>
      <c r="L73" s="11">
        <f t="shared" si="8"/>
        <v>0</v>
      </c>
      <c r="M73" s="11">
        <f t="shared" si="8"/>
        <v>0</v>
      </c>
      <c r="N73" s="11">
        <f t="shared" si="8"/>
        <v>0</v>
      </c>
    </row>
    <row r="74" spans="1:14">
      <c r="A74" s="53" t="str">
        <f>'2_Veh_costs_detailed_calc'!$M$3</f>
        <v>2.07</v>
      </c>
      <c r="B74" s="41" t="str">
        <f>'2_Veh_costs_detailed_calc'!$M$4</f>
        <v>…</v>
      </c>
      <c r="C74" s="28"/>
      <c r="D74" s="66"/>
      <c r="E74" s="64"/>
      <c r="F74" s="40">
        <f>'2_Veh_costs_detailed_calc'!$M$47</f>
        <v>0</v>
      </c>
      <c r="G74" s="43">
        <f t="shared" si="9"/>
        <v>0</v>
      </c>
      <c r="I74" s="43">
        <f t="shared" si="10"/>
        <v>0</v>
      </c>
      <c r="J74" s="11">
        <f t="shared" si="8"/>
        <v>0</v>
      </c>
      <c r="K74" s="11">
        <f t="shared" si="8"/>
        <v>0</v>
      </c>
      <c r="L74" s="11">
        <f t="shared" si="8"/>
        <v>0</v>
      </c>
      <c r="M74" s="11">
        <f t="shared" si="8"/>
        <v>0</v>
      </c>
      <c r="N74" s="11">
        <f t="shared" si="8"/>
        <v>0</v>
      </c>
    </row>
    <row r="75" spans="1:14">
      <c r="A75" s="53" t="str">
        <f>'2_Veh_costs_detailed_calc'!$N$3</f>
        <v>2.08</v>
      </c>
      <c r="B75" s="41" t="str">
        <f>'2_Veh_costs_detailed_calc'!$N$4</f>
        <v>…</v>
      </c>
      <c r="C75" s="28"/>
      <c r="D75" s="66"/>
      <c r="E75" s="64"/>
      <c r="F75" s="40">
        <f>'2_Veh_costs_detailed_calc'!$N$47</f>
        <v>0</v>
      </c>
      <c r="G75" s="43">
        <f t="shared" si="9"/>
        <v>0</v>
      </c>
      <c r="I75" s="43">
        <f t="shared" si="10"/>
        <v>0</v>
      </c>
      <c r="J75" s="11">
        <f t="shared" si="8"/>
        <v>0</v>
      </c>
      <c r="K75" s="11">
        <f t="shared" si="8"/>
        <v>0</v>
      </c>
      <c r="L75" s="11">
        <f t="shared" si="8"/>
        <v>0</v>
      </c>
      <c r="M75" s="11">
        <f t="shared" si="8"/>
        <v>0</v>
      </c>
      <c r="N75" s="11">
        <f t="shared" si="8"/>
        <v>0</v>
      </c>
    </row>
    <row r="76" spans="1:14">
      <c r="A76" s="53" t="str">
        <f>'2_Veh_costs_detailed_calc'!$O$3</f>
        <v>2.09</v>
      </c>
      <c r="B76" s="41" t="str">
        <f>'2_Veh_costs_detailed_calc'!$O$4</f>
        <v>…</v>
      </c>
      <c r="C76" s="28"/>
      <c r="D76" s="66"/>
      <c r="E76" s="64"/>
      <c r="F76" s="40">
        <f>'2_Veh_costs_detailed_calc'!$O$47</f>
        <v>0</v>
      </c>
      <c r="G76" s="43">
        <f t="shared" si="9"/>
        <v>0</v>
      </c>
      <c r="I76" s="43">
        <f t="shared" si="10"/>
        <v>0</v>
      </c>
      <c r="J76" s="11">
        <f t="shared" si="8"/>
        <v>0</v>
      </c>
      <c r="K76" s="11">
        <f t="shared" si="8"/>
        <v>0</v>
      </c>
      <c r="L76" s="11">
        <f t="shared" si="8"/>
        <v>0</v>
      </c>
      <c r="M76" s="11">
        <f t="shared" si="8"/>
        <v>0</v>
      </c>
      <c r="N76" s="11">
        <f t="shared" si="8"/>
        <v>0</v>
      </c>
    </row>
    <row r="77" spans="1:14">
      <c r="A77" s="53" t="str">
        <f>'2_Veh_costs_detailed_calc'!$P$3</f>
        <v>2.10</v>
      </c>
      <c r="B77" s="41" t="str">
        <f>'2_Veh_costs_detailed_calc'!$P$4</f>
        <v>…</v>
      </c>
      <c r="C77" s="28"/>
      <c r="D77" s="66"/>
      <c r="E77" s="64"/>
      <c r="F77" s="40">
        <f>'2_Veh_costs_detailed_calc'!$P$47</f>
        <v>0</v>
      </c>
      <c r="G77" s="43">
        <f t="shared" si="9"/>
        <v>0</v>
      </c>
      <c r="I77" s="43">
        <f t="shared" si="10"/>
        <v>0</v>
      </c>
      <c r="J77" s="11">
        <f t="shared" si="8"/>
        <v>0</v>
      </c>
      <c r="K77" s="11">
        <f t="shared" si="8"/>
        <v>0</v>
      </c>
      <c r="L77" s="11">
        <f t="shared" si="8"/>
        <v>0</v>
      </c>
      <c r="M77" s="11">
        <f t="shared" si="8"/>
        <v>0</v>
      </c>
      <c r="N77" s="11">
        <f t="shared" si="8"/>
        <v>0</v>
      </c>
    </row>
    <row r="78" spans="1:14">
      <c r="A78" s="53" t="str">
        <f>'2_Veh_costs_detailed_calc'!$Q$3</f>
        <v>2.11</v>
      </c>
      <c r="B78" s="41" t="str">
        <f>'2_Veh_costs_detailed_calc'!$Q$4</f>
        <v>…</v>
      </c>
      <c r="C78" s="28"/>
      <c r="D78" s="66"/>
      <c r="E78" s="64"/>
      <c r="F78" s="40">
        <f>'2_Veh_costs_detailed_calc'!$Q$47</f>
        <v>0</v>
      </c>
      <c r="G78" s="43">
        <f t="shared" si="9"/>
        <v>0</v>
      </c>
      <c r="I78" s="43">
        <f t="shared" si="10"/>
        <v>0</v>
      </c>
      <c r="J78" s="11">
        <f t="shared" ref="J78:N87" si="11">J$63*$G78</f>
        <v>0</v>
      </c>
      <c r="K78" s="11">
        <f t="shared" si="11"/>
        <v>0</v>
      </c>
      <c r="L78" s="11">
        <f t="shared" si="11"/>
        <v>0</v>
      </c>
      <c r="M78" s="11">
        <f t="shared" si="11"/>
        <v>0</v>
      </c>
      <c r="N78" s="11">
        <f t="shared" si="11"/>
        <v>0</v>
      </c>
    </row>
    <row r="79" spans="1:14">
      <c r="A79" s="53" t="str">
        <f>'2_Veh_costs_detailed_calc'!$R$3</f>
        <v>2.12</v>
      </c>
      <c r="B79" s="41" t="str">
        <f>'2_Veh_costs_detailed_calc'!$R$4</f>
        <v>…</v>
      </c>
      <c r="C79" s="28"/>
      <c r="D79" s="66"/>
      <c r="E79" s="64"/>
      <c r="F79" s="40">
        <f>'2_Veh_costs_detailed_calc'!$R$47</f>
        <v>0</v>
      </c>
      <c r="G79" s="43">
        <f t="shared" si="9"/>
        <v>0</v>
      </c>
      <c r="I79" s="43">
        <f t="shared" si="10"/>
        <v>0</v>
      </c>
      <c r="J79" s="11">
        <f t="shared" si="11"/>
        <v>0</v>
      </c>
      <c r="K79" s="11">
        <f t="shared" si="11"/>
        <v>0</v>
      </c>
      <c r="L79" s="11">
        <f t="shared" si="11"/>
        <v>0</v>
      </c>
      <c r="M79" s="11">
        <f t="shared" si="11"/>
        <v>0</v>
      </c>
      <c r="N79" s="11">
        <f t="shared" si="11"/>
        <v>0</v>
      </c>
    </row>
    <row r="80" spans="1:14">
      <c r="A80" s="53" t="str">
        <f>'2_Veh_costs_detailed_calc'!$S$3</f>
        <v>2.13</v>
      </c>
      <c r="B80" s="41" t="str">
        <f>'2_Veh_costs_detailed_calc'!$S$4</f>
        <v>…</v>
      </c>
      <c r="C80" s="28"/>
      <c r="D80" s="66"/>
      <c r="E80" s="64"/>
      <c r="F80" s="40">
        <f>'2_Veh_costs_detailed_calc'!$S$47</f>
        <v>0</v>
      </c>
      <c r="G80" s="43">
        <f t="shared" si="9"/>
        <v>0</v>
      </c>
      <c r="I80" s="43">
        <f t="shared" si="10"/>
        <v>0</v>
      </c>
      <c r="J80" s="11">
        <f t="shared" si="11"/>
        <v>0</v>
      </c>
      <c r="K80" s="11">
        <f t="shared" si="11"/>
        <v>0</v>
      </c>
      <c r="L80" s="11">
        <f t="shared" si="11"/>
        <v>0</v>
      </c>
      <c r="M80" s="11">
        <f t="shared" si="11"/>
        <v>0</v>
      </c>
      <c r="N80" s="11">
        <f t="shared" si="11"/>
        <v>0</v>
      </c>
    </row>
    <row r="81" spans="1:14">
      <c r="A81" s="53" t="str">
        <f>'2_Veh_costs_detailed_calc'!$T$3</f>
        <v>2.14</v>
      </c>
      <c r="B81" s="41" t="str">
        <f>'2_Veh_costs_detailed_calc'!$T$4</f>
        <v>…</v>
      </c>
      <c r="C81" s="28"/>
      <c r="D81" s="66"/>
      <c r="E81" s="64"/>
      <c r="F81" s="40">
        <f>'2_Veh_costs_detailed_calc'!$T$47</f>
        <v>0</v>
      </c>
      <c r="G81" s="43">
        <f t="shared" si="9"/>
        <v>0</v>
      </c>
      <c r="I81" s="43">
        <f t="shared" si="10"/>
        <v>0</v>
      </c>
      <c r="J81" s="11">
        <f t="shared" si="11"/>
        <v>0</v>
      </c>
      <c r="K81" s="11">
        <f t="shared" si="11"/>
        <v>0</v>
      </c>
      <c r="L81" s="11">
        <f t="shared" si="11"/>
        <v>0</v>
      </c>
      <c r="M81" s="11">
        <f t="shared" si="11"/>
        <v>0</v>
      </c>
      <c r="N81" s="11">
        <f t="shared" si="11"/>
        <v>0</v>
      </c>
    </row>
    <row r="82" spans="1:14">
      <c r="A82" s="53" t="str">
        <f>'2_Veh_costs_detailed_calc'!$U$3</f>
        <v>2.15</v>
      </c>
      <c r="B82" s="52" t="str">
        <f>'2_Veh_costs_detailed_calc'!$U$4</f>
        <v>…</v>
      </c>
      <c r="C82" s="28"/>
      <c r="D82" s="66"/>
      <c r="E82" s="64"/>
      <c r="F82" s="40">
        <f>'2_Veh_costs_detailed_calc'!$U$47</f>
        <v>0</v>
      </c>
      <c r="G82" s="43">
        <f t="shared" si="9"/>
        <v>0</v>
      </c>
      <c r="I82" s="43">
        <f t="shared" si="10"/>
        <v>0</v>
      </c>
      <c r="J82" s="11">
        <f t="shared" si="11"/>
        <v>0</v>
      </c>
      <c r="K82" s="11">
        <f t="shared" si="11"/>
        <v>0</v>
      </c>
      <c r="L82" s="11">
        <f t="shared" si="11"/>
        <v>0</v>
      </c>
      <c r="M82" s="11">
        <f t="shared" si="11"/>
        <v>0</v>
      </c>
      <c r="N82" s="11">
        <f t="shared" si="11"/>
        <v>0</v>
      </c>
    </row>
    <row r="83" spans="1:14">
      <c r="A83" s="53" t="str">
        <f>'2_Veh_costs_detailed_calc'!$V$3</f>
        <v>2.16</v>
      </c>
      <c r="B83" s="41" t="str">
        <f>'2_Veh_costs_detailed_calc'!$V$4</f>
        <v>…</v>
      </c>
      <c r="C83" s="28"/>
      <c r="D83" s="66"/>
      <c r="E83" s="64"/>
      <c r="F83" s="40">
        <f>'2_Veh_costs_detailed_calc'!$V$47</f>
        <v>0</v>
      </c>
      <c r="G83" s="43">
        <f t="shared" si="9"/>
        <v>0</v>
      </c>
      <c r="I83" s="43">
        <f t="shared" si="10"/>
        <v>0</v>
      </c>
      <c r="J83" s="11">
        <f t="shared" si="11"/>
        <v>0</v>
      </c>
      <c r="K83" s="11">
        <f t="shared" si="11"/>
        <v>0</v>
      </c>
      <c r="L83" s="11">
        <f t="shared" si="11"/>
        <v>0</v>
      </c>
      <c r="M83" s="11">
        <f t="shared" si="11"/>
        <v>0</v>
      </c>
      <c r="N83" s="11">
        <f t="shared" si="11"/>
        <v>0</v>
      </c>
    </row>
    <row r="84" spans="1:14">
      <c r="A84" s="53" t="str">
        <f>'2_Veh_costs_detailed_calc'!$W$3</f>
        <v>2.17</v>
      </c>
      <c r="B84" s="41" t="str">
        <f>'2_Veh_costs_detailed_calc'!$W$4</f>
        <v>…</v>
      </c>
      <c r="C84" s="28"/>
      <c r="D84" s="66"/>
      <c r="E84" s="64"/>
      <c r="F84" s="40">
        <f>'2_Veh_costs_detailed_calc'!$W$47</f>
        <v>0</v>
      </c>
      <c r="G84" s="43">
        <f t="shared" si="9"/>
        <v>0</v>
      </c>
      <c r="I84" s="43">
        <f t="shared" si="10"/>
        <v>0</v>
      </c>
      <c r="J84" s="11">
        <f t="shared" si="11"/>
        <v>0</v>
      </c>
      <c r="K84" s="11">
        <f t="shared" si="11"/>
        <v>0</v>
      </c>
      <c r="L84" s="11">
        <f t="shared" si="11"/>
        <v>0</v>
      </c>
      <c r="M84" s="11">
        <f t="shared" si="11"/>
        <v>0</v>
      </c>
      <c r="N84" s="11">
        <f t="shared" si="11"/>
        <v>0</v>
      </c>
    </row>
    <row r="85" spans="1:14">
      <c r="A85" s="53" t="str">
        <f>'2_Veh_costs_detailed_calc'!$X$3</f>
        <v>2.18</v>
      </c>
      <c r="B85" s="41" t="str">
        <f>'2_Veh_costs_detailed_calc'!$X$4</f>
        <v>…</v>
      </c>
      <c r="C85" s="28"/>
      <c r="D85" s="66"/>
      <c r="E85" s="64"/>
      <c r="F85" s="40">
        <f>'2_Veh_costs_detailed_calc'!$X$47</f>
        <v>0</v>
      </c>
      <c r="G85" s="43">
        <f t="shared" si="9"/>
        <v>0</v>
      </c>
      <c r="I85" s="43">
        <f t="shared" si="10"/>
        <v>0</v>
      </c>
      <c r="J85" s="11">
        <f t="shared" si="11"/>
        <v>0</v>
      </c>
      <c r="K85" s="11">
        <f t="shared" si="11"/>
        <v>0</v>
      </c>
      <c r="L85" s="11">
        <f t="shared" si="11"/>
        <v>0</v>
      </c>
      <c r="M85" s="11">
        <f t="shared" si="11"/>
        <v>0</v>
      </c>
      <c r="N85" s="11">
        <f t="shared" si="11"/>
        <v>0</v>
      </c>
    </row>
    <row r="86" spans="1:14">
      <c r="A86" s="53" t="str">
        <f>'2_Veh_costs_detailed_calc'!$Y$3</f>
        <v>2.19</v>
      </c>
      <c r="B86" s="52" t="str">
        <f>'2_Veh_costs_detailed_calc'!$Y$4</f>
        <v>…</v>
      </c>
      <c r="C86" s="28"/>
      <c r="D86" s="66"/>
      <c r="E86" s="64"/>
      <c r="F86" s="40">
        <f>'2_Veh_costs_detailed_calc'!$Y$47</f>
        <v>0</v>
      </c>
      <c r="G86" s="43">
        <f t="shared" si="9"/>
        <v>0</v>
      </c>
      <c r="I86" s="43">
        <f t="shared" si="10"/>
        <v>0</v>
      </c>
      <c r="J86" s="11">
        <f t="shared" si="11"/>
        <v>0</v>
      </c>
      <c r="K86" s="11">
        <f t="shared" si="11"/>
        <v>0</v>
      </c>
      <c r="L86" s="11">
        <f t="shared" si="11"/>
        <v>0</v>
      </c>
      <c r="M86" s="11">
        <f t="shared" si="11"/>
        <v>0</v>
      </c>
      <c r="N86" s="11">
        <f t="shared" si="11"/>
        <v>0</v>
      </c>
    </row>
    <row r="87" spans="1:14">
      <c r="A87" s="53" t="str">
        <f>'2_Veh_costs_detailed_calc'!$Z$3</f>
        <v>2.20</v>
      </c>
      <c r="B87" s="41" t="str">
        <f>'2_Veh_costs_detailed_calc'!$Z$4</f>
        <v>…</v>
      </c>
      <c r="C87" s="28"/>
      <c r="D87" s="66"/>
      <c r="E87" s="64"/>
      <c r="F87" s="40">
        <f>'2_Veh_costs_detailed_calc'!$Z$47</f>
        <v>0</v>
      </c>
      <c r="G87" s="43">
        <f t="shared" si="9"/>
        <v>0</v>
      </c>
      <c r="I87" s="43">
        <f t="shared" si="10"/>
        <v>0</v>
      </c>
      <c r="J87" s="11">
        <f t="shared" si="11"/>
        <v>0</v>
      </c>
      <c r="K87" s="11">
        <f t="shared" si="11"/>
        <v>0</v>
      </c>
      <c r="L87" s="11">
        <f t="shared" si="11"/>
        <v>0</v>
      </c>
      <c r="M87" s="11">
        <f t="shared" si="11"/>
        <v>0</v>
      </c>
      <c r="N87" s="11">
        <f t="shared" si="11"/>
        <v>0</v>
      </c>
    </row>
    <row r="88" spans="1:14">
      <c r="A88" s="53" t="str">
        <f>'2_Veh_costs_detailed_calc'!$AA$3</f>
        <v>2.21</v>
      </c>
      <c r="B88" s="41" t="str">
        <f>'2_Veh_costs_detailed_calc'!$AA$4</f>
        <v>…</v>
      </c>
      <c r="C88" s="28"/>
      <c r="D88" s="66"/>
      <c r="E88" s="64"/>
      <c r="F88" s="40">
        <f>'2_Veh_costs_detailed_calc'!$AA$47</f>
        <v>0</v>
      </c>
      <c r="G88" s="43">
        <f t="shared" si="9"/>
        <v>0</v>
      </c>
      <c r="I88" s="43">
        <f t="shared" si="10"/>
        <v>0</v>
      </c>
      <c r="J88" s="11">
        <f t="shared" ref="J88:N97" si="12">J$63*$G88</f>
        <v>0</v>
      </c>
      <c r="K88" s="11">
        <f t="shared" si="12"/>
        <v>0</v>
      </c>
      <c r="L88" s="11">
        <f t="shared" si="12"/>
        <v>0</v>
      </c>
      <c r="M88" s="11">
        <f t="shared" si="12"/>
        <v>0</v>
      </c>
      <c r="N88" s="11">
        <f t="shared" si="12"/>
        <v>0</v>
      </c>
    </row>
    <row r="89" spans="1:14">
      <c r="A89" s="53" t="str">
        <f>'2_Veh_costs_detailed_calc'!$AB$3</f>
        <v>2.22</v>
      </c>
      <c r="B89" s="41" t="str">
        <f>'2_Veh_costs_detailed_calc'!$AB$4</f>
        <v>…</v>
      </c>
      <c r="C89" s="28"/>
      <c r="D89" s="66"/>
      <c r="E89" s="64"/>
      <c r="F89" s="40">
        <f>'2_Veh_costs_detailed_calc'!$AB$47</f>
        <v>0</v>
      </c>
      <c r="G89" s="43">
        <f t="shared" si="9"/>
        <v>0</v>
      </c>
      <c r="I89" s="43">
        <f t="shared" si="10"/>
        <v>0</v>
      </c>
      <c r="J89" s="11">
        <f t="shared" si="12"/>
        <v>0</v>
      </c>
      <c r="K89" s="11">
        <f t="shared" si="12"/>
        <v>0</v>
      </c>
      <c r="L89" s="11">
        <f t="shared" si="12"/>
        <v>0</v>
      </c>
      <c r="M89" s="11">
        <f t="shared" si="12"/>
        <v>0</v>
      </c>
      <c r="N89" s="11">
        <f t="shared" si="12"/>
        <v>0</v>
      </c>
    </row>
    <row r="90" spans="1:14">
      <c r="A90" s="53" t="str">
        <f>'2_Veh_costs_detailed_calc'!$AC$3</f>
        <v>2.23</v>
      </c>
      <c r="B90" s="41" t="str">
        <f>'2_Veh_costs_detailed_calc'!$AC$4</f>
        <v>…</v>
      </c>
      <c r="C90" s="28"/>
      <c r="D90" s="66"/>
      <c r="E90" s="64"/>
      <c r="F90" s="40">
        <f>'2_Veh_costs_detailed_calc'!$AC$47</f>
        <v>0</v>
      </c>
      <c r="G90" s="43">
        <f t="shared" si="9"/>
        <v>0</v>
      </c>
      <c r="I90" s="43">
        <f t="shared" si="10"/>
        <v>0</v>
      </c>
      <c r="J90" s="11">
        <f t="shared" si="12"/>
        <v>0</v>
      </c>
      <c r="K90" s="11">
        <f t="shared" si="12"/>
        <v>0</v>
      </c>
      <c r="L90" s="11">
        <f t="shared" si="12"/>
        <v>0</v>
      </c>
      <c r="M90" s="11">
        <f t="shared" si="12"/>
        <v>0</v>
      </c>
      <c r="N90" s="11">
        <f t="shared" si="12"/>
        <v>0</v>
      </c>
    </row>
    <row r="91" spans="1:14">
      <c r="A91" s="53" t="str">
        <f>'2_Veh_costs_detailed_calc'!$AD$3</f>
        <v>2.24</v>
      </c>
      <c r="B91" s="41" t="str">
        <f>'2_Veh_costs_detailed_calc'!$AD$4</f>
        <v>…</v>
      </c>
      <c r="C91" s="28"/>
      <c r="D91" s="66"/>
      <c r="E91" s="64"/>
      <c r="F91" s="40">
        <f>'2_Veh_costs_detailed_calc'!$AD$47</f>
        <v>0</v>
      </c>
      <c r="G91" s="43">
        <f t="shared" si="9"/>
        <v>0</v>
      </c>
      <c r="I91" s="43">
        <f t="shared" si="10"/>
        <v>0</v>
      </c>
      <c r="J91" s="11">
        <f t="shared" si="12"/>
        <v>0</v>
      </c>
      <c r="K91" s="11">
        <f t="shared" si="12"/>
        <v>0</v>
      </c>
      <c r="L91" s="11">
        <f t="shared" si="12"/>
        <v>0</v>
      </c>
      <c r="M91" s="11">
        <f t="shared" si="12"/>
        <v>0</v>
      </c>
      <c r="N91" s="11">
        <f t="shared" si="12"/>
        <v>0</v>
      </c>
    </row>
    <row r="92" spans="1:14">
      <c r="A92" s="53" t="str">
        <f>'2_Veh_costs_detailed_calc'!$AE$3</f>
        <v>2.25</v>
      </c>
      <c r="B92" s="41" t="str">
        <f>'2_Veh_costs_detailed_calc'!$AE$4</f>
        <v>…</v>
      </c>
      <c r="C92" s="28"/>
      <c r="D92" s="66"/>
      <c r="E92" s="64"/>
      <c r="F92" s="40">
        <f>'2_Veh_costs_detailed_calc'!$AE$47</f>
        <v>0</v>
      </c>
      <c r="G92" s="43">
        <f t="shared" si="9"/>
        <v>0</v>
      </c>
      <c r="I92" s="43">
        <f t="shared" si="10"/>
        <v>0</v>
      </c>
      <c r="J92" s="11">
        <f t="shared" si="12"/>
        <v>0</v>
      </c>
      <c r="K92" s="11">
        <f t="shared" si="12"/>
        <v>0</v>
      </c>
      <c r="L92" s="11">
        <f t="shared" si="12"/>
        <v>0</v>
      </c>
      <c r="M92" s="11">
        <f t="shared" si="12"/>
        <v>0</v>
      </c>
      <c r="N92" s="11">
        <f t="shared" si="12"/>
        <v>0</v>
      </c>
    </row>
    <row r="93" spans="1:14" hidden="1">
      <c r="A93" s="53" t="str">
        <f>'2_Veh_costs_detailed_calc'!$AF$3</f>
        <v>2.26</v>
      </c>
      <c r="B93" s="41" t="str">
        <f>'2_Veh_costs_detailed_calc'!$AF$4</f>
        <v>…</v>
      </c>
      <c r="C93" s="28"/>
      <c r="D93" s="66"/>
      <c r="E93" s="64"/>
      <c r="F93" s="40">
        <f>'2_Veh_costs_detailed_calc'!$AF$47</f>
        <v>0</v>
      </c>
      <c r="G93" s="43">
        <f t="shared" si="9"/>
        <v>0</v>
      </c>
      <c r="I93" s="43">
        <f t="shared" si="10"/>
        <v>0</v>
      </c>
      <c r="J93" s="11">
        <f t="shared" si="12"/>
        <v>0</v>
      </c>
      <c r="K93" s="11">
        <f t="shared" si="12"/>
        <v>0</v>
      </c>
      <c r="L93" s="11">
        <f t="shared" si="12"/>
        <v>0</v>
      </c>
      <c r="M93" s="11">
        <f t="shared" si="12"/>
        <v>0</v>
      </c>
      <c r="N93" s="11">
        <f t="shared" si="12"/>
        <v>0</v>
      </c>
    </row>
    <row r="94" spans="1:14" hidden="1">
      <c r="A94" s="53" t="str">
        <f>'2_Veh_costs_detailed_calc'!$AG$3</f>
        <v>2.27</v>
      </c>
      <c r="B94" s="41" t="str">
        <f>'2_Veh_costs_detailed_calc'!$AG$4</f>
        <v>…</v>
      </c>
      <c r="C94" s="28"/>
      <c r="D94" s="66"/>
      <c r="E94" s="64"/>
      <c r="F94" s="40">
        <f>'2_Veh_costs_detailed_calc'!$AG$47</f>
        <v>0</v>
      </c>
      <c r="G94" s="43">
        <f t="shared" si="9"/>
        <v>0</v>
      </c>
      <c r="I94" s="43">
        <f t="shared" si="10"/>
        <v>0</v>
      </c>
      <c r="J94" s="11">
        <f t="shared" si="12"/>
        <v>0</v>
      </c>
      <c r="K94" s="11">
        <f t="shared" si="12"/>
        <v>0</v>
      </c>
      <c r="L94" s="11">
        <f t="shared" si="12"/>
        <v>0</v>
      </c>
      <c r="M94" s="11">
        <f t="shared" si="12"/>
        <v>0</v>
      </c>
      <c r="N94" s="11">
        <f t="shared" si="12"/>
        <v>0</v>
      </c>
    </row>
    <row r="95" spans="1:14" hidden="1">
      <c r="A95" s="53" t="str">
        <f>'2_Veh_costs_detailed_calc'!$AH$3</f>
        <v>2.28</v>
      </c>
      <c r="B95" s="41" t="str">
        <f>'2_Veh_costs_detailed_calc'!$AH$4</f>
        <v>…</v>
      </c>
      <c r="C95" s="28"/>
      <c r="D95" s="66"/>
      <c r="E95" s="64"/>
      <c r="F95" s="40">
        <f>'2_Veh_costs_detailed_calc'!$AH$47</f>
        <v>0</v>
      </c>
      <c r="G95" s="43">
        <f t="shared" si="9"/>
        <v>0</v>
      </c>
      <c r="I95" s="43">
        <f t="shared" si="10"/>
        <v>0</v>
      </c>
      <c r="J95" s="11">
        <f t="shared" si="12"/>
        <v>0</v>
      </c>
      <c r="K95" s="11">
        <f t="shared" si="12"/>
        <v>0</v>
      </c>
      <c r="L95" s="11">
        <f t="shared" si="12"/>
        <v>0</v>
      </c>
      <c r="M95" s="11">
        <f t="shared" si="12"/>
        <v>0</v>
      </c>
      <c r="N95" s="11">
        <f t="shared" si="12"/>
        <v>0</v>
      </c>
    </row>
    <row r="96" spans="1:14" hidden="1">
      <c r="A96" s="53" t="str">
        <f>'2_Veh_costs_detailed_calc'!$AI$3</f>
        <v>2.29</v>
      </c>
      <c r="B96" s="41" t="str">
        <f>'2_Veh_costs_detailed_calc'!$AI$4</f>
        <v>…</v>
      </c>
      <c r="C96" s="28"/>
      <c r="D96" s="66"/>
      <c r="E96" s="64"/>
      <c r="F96" s="40">
        <f>'2_Veh_costs_detailed_calc'!$AI$47</f>
        <v>0</v>
      </c>
      <c r="G96" s="43">
        <f t="shared" si="9"/>
        <v>0</v>
      </c>
      <c r="I96" s="43">
        <f t="shared" si="10"/>
        <v>0</v>
      </c>
      <c r="J96" s="11">
        <f t="shared" si="12"/>
        <v>0</v>
      </c>
      <c r="K96" s="11">
        <f t="shared" si="12"/>
        <v>0</v>
      </c>
      <c r="L96" s="11">
        <f t="shared" si="12"/>
        <v>0</v>
      </c>
      <c r="M96" s="11">
        <f t="shared" si="12"/>
        <v>0</v>
      </c>
      <c r="N96" s="11">
        <f t="shared" si="12"/>
        <v>0</v>
      </c>
    </row>
    <row r="97" spans="1:14" hidden="1">
      <c r="A97" s="53" t="str">
        <f>'2_Veh_costs_detailed_calc'!$AJ$3</f>
        <v>2.30</v>
      </c>
      <c r="B97" s="41" t="str">
        <f>'2_Veh_costs_detailed_calc'!$AJ$4</f>
        <v>…</v>
      </c>
      <c r="C97" s="28"/>
      <c r="D97" s="66"/>
      <c r="E97" s="64"/>
      <c r="F97" s="40">
        <f>'2_Veh_costs_detailed_calc'!$AJ$47</f>
        <v>0</v>
      </c>
      <c r="G97" s="43">
        <f t="shared" si="9"/>
        <v>0</v>
      </c>
      <c r="I97" s="43">
        <f t="shared" si="10"/>
        <v>0</v>
      </c>
      <c r="J97" s="11">
        <f t="shared" si="12"/>
        <v>0</v>
      </c>
      <c r="K97" s="11">
        <f t="shared" si="12"/>
        <v>0</v>
      </c>
      <c r="L97" s="11">
        <f t="shared" si="12"/>
        <v>0</v>
      </c>
      <c r="M97" s="11">
        <f t="shared" si="12"/>
        <v>0</v>
      </c>
      <c r="N97" s="11">
        <f t="shared" si="12"/>
        <v>0</v>
      </c>
    </row>
    <row r="98" spans="1:14" hidden="1">
      <c r="A98" s="53" t="str">
        <f>'2_Veh_costs_detailed_calc'!$AK$3</f>
        <v>2.31</v>
      </c>
      <c r="B98" s="41" t="str">
        <f>'2_Veh_costs_detailed_calc'!$AK$4</f>
        <v>…</v>
      </c>
      <c r="C98" s="28"/>
      <c r="D98" s="66"/>
      <c r="E98" s="64"/>
      <c r="F98" s="40">
        <f>'2_Veh_costs_detailed_calc'!$AK$47</f>
        <v>0</v>
      </c>
      <c r="G98" s="43">
        <f t="shared" si="9"/>
        <v>0</v>
      </c>
      <c r="I98" s="43">
        <f t="shared" si="10"/>
        <v>0</v>
      </c>
      <c r="J98" s="11">
        <f t="shared" ref="J98:N107" si="13">J$63*$G98</f>
        <v>0</v>
      </c>
      <c r="K98" s="11">
        <f t="shared" si="13"/>
        <v>0</v>
      </c>
      <c r="L98" s="11">
        <f t="shared" si="13"/>
        <v>0</v>
      </c>
      <c r="M98" s="11">
        <f t="shared" si="13"/>
        <v>0</v>
      </c>
      <c r="N98" s="11">
        <f t="shared" si="13"/>
        <v>0</v>
      </c>
    </row>
    <row r="99" spans="1:14" hidden="1">
      <c r="A99" s="53" t="str">
        <f>'2_Veh_costs_detailed_calc'!$AL$3</f>
        <v>2.32</v>
      </c>
      <c r="B99" s="41" t="str">
        <f>'2_Veh_costs_detailed_calc'!$AL$4</f>
        <v>…</v>
      </c>
      <c r="C99" s="28"/>
      <c r="D99" s="66"/>
      <c r="E99" s="64"/>
      <c r="F99" s="40">
        <f>'2_Veh_costs_detailed_calc'!$AL$47</f>
        <v>0</v>
      </c>
      <c r="G99" s="43">
        <f t="shared" si="9"/>
        <v>0</v>
      </c>
      <c r="I99" s="43">
        <f t="shared" si="10"/>
        <v>0</v>
      </c>
      <c r="J99" s="11">
        <f t="shared" si="13"/>
        <v>0</v>
      </c>
      <c r="K99" s="11">
        <f t="shared" si="13"/>
        <v>0</v>
      </c>
      <c r="L99" s="11">
        <f t="shared" si="13"/>
        <v>0</v>
      </c>
      <c r="M99" s="11">
        <f t="shared" si="13"/>
        <v>0</v>
      </c>
      <c r="N99" s="11">
        <f t="shared" si="13"/>
        <v>0</v>
      </c>
    </row>
    <row r="100" spans="1:14" hidden="1">
      <c r="A100" s="53" t="str">
        <f>'2_Veh_costs_detailed_calc'!$AM$3</f>
        <v>2.33</v>
      </c>
      <c r="B100" s="41" t="str">
        <f>'2_Veh_costs_detailed_calc'!$AM$4</f>
        <v>…</v>
      </c>
      <c r="C100" s="28"/>
      <c r="D100" s="66"/>
      <c r="E100" s="64"/>
      <c r="F100" s="40">
        <f>'2_Veh_costs_detailed_calc'!$AM$47</f>
        <v>0</v>
      </c>
      <c r="G100" s="43">
        <f t="shared" si="9"/>
        <v>0</v>
      </c>
      <c r="I100" s="43">
        <f t="shared" si="10"/>
        <v>0</v>
      </c>
      <c r="J100" s="11">
        <f t="shared" si="13"/>
        <v>0</v>
      </c>
      <c r="K100" s="11">
        <f t="shared" si="13"/>
        <v>0</v>
      </c>
      <c r="L100" s="11">
        <f t="shared" si="13"/>
        <v>0</v>
      </c>
      <c r="M100" s="11">
        <f t="shared" si="13"/>
        <v>0</v>
      </c>
      <c r="N100" s="11">
        <f t="shared" si="13"/>
        <v>0</v>
      </c>
    </row>
    <row r="101" spans="1:14" hidden="1">
      <c r="A101" s="53" t="str">
        <f>'2_Veh_costs_detailed_calc'!$AN$3</f>
        <v>2.34</v>
      </c>
      <c r="B101" s="41" t="str">
        <f>'2_Veh_costs_detailed_calc'!$AN$4</f>
        <v>…</v>
      </c>
      <c r="C101" s="28"/>
      <c r="D101" s="66"/>
      <c r="E101" s="64"/>
      <c r="F101" s="40">
        <f>'2_Veh_costs_detailed_calc'!$AN$47</f>
        <v>0</v>
      </c>
      <c r="G101" s="43">
        <f t="shared" si="9"/>
        <v>0</v>
      </c>
      <c r="I101" s="43">
        <f t="shared" si="10"/>
        <v>0</v>
      </c>
      <c r="J101" s="11">
        <f t="shared" si="13"/>
        <v>0</v>
      </c>
      <c r="K101" s="11">
        <f t="shared" si="13"/>
        <v>0</v>
      </c>
      <c r="L101" s="11">
        <f t="shared" si="13"/>
        <v>0</v>
      </c>
      <c r="M101" s="11">
        <f t="shared" si="13"/>
        <v>0</v>
      </c>
      <c r="N101" s="11">
        <f t="shared" si="13"/>
        <v>0</v>
      </c>
    </row>
    <row r="102" spans="1:14" hidden="1">
      <c r="A102" s="53" t="str">
        <f>'2_Veh_costs_detailed_calc'!$AO$3</f>
        <v>2.35</v>
      </c>
      <c r="B102" s="41" t="str">
        <f>'2_Veh_costs_detailed_calc'!$AO$4</f>
        <v>…</v>
      </c>
      <c r="C102" s="28"/>
      <c r="D102" s="66"/>
      <c r="E102" s="64"/>
      <c r="F102" s="40">
        <f>'2_Veh_costs_detailed_calc'!$AO$47</f>
        <v>0</v>
      </c>
      <c r="G102" s="43">
        <f t="shared" si="9"/>
        <v>0</v>
      </c>
      <c r="I102" s="43">
        <f t="shared" si="10"/>
        <v>0</v>
      </c>
      <c r="J102" s="11">
        <f t="shared" si="13"/>
        <v>0</v>
      </c>
      <c r="K102" s="11">
        <f t="shared" si="13"/>
        <v>0</v>
      </c>
      <c r="L102" s="11">
        <f t="shared" si="13"/>
        <v>0</v>
      </c>
      <c r="M102" s="11">
        <f t="shared" si="13"/>
        <v>0</v>
      </c>
      <c r="N102" s="11">
        <f t="shared" si="13"/>
        <v>0</v>
      </c>
    </row>
    <row r="103" spans="1:14" hidden="1">
      <c r="A103" s="53" t="str">
        <f>'2_Veh_costs_detailed_calc'!$AP$3</f>
        <v>2.36</v>
      </c>
      <c r="B103" s="41" t="str">
        <f>'2_Veh_costs_detailed_calc'!$AP$4</f>
        <v>…</v>
      </c>
      <c r="C103" s="28"/>
      <c r="D103" s="66"/>
      <c r="E103" s="64"/>
      <c r="F103" s="40">
        <f>'2_Veh_costs_detailed_calc'!$AP$47</f>
        <v>0</v>
      </c>
      <c r="G103" s="43">
        <f t="shared" si="9"/>
        <v>0</v>
      </c>
      <c r="I103" s="43">
        <f t="shared" si="10"/>
        <v>0</v>
      </c>
      <c r="J103" s="11">
        <f t="shared" si="13"/>
        <v>0</v>
      </c>
      <c r="K103" s="11">
        <f t="shared" si="13"/>
        <v>0</v>
      </c>
      <c r="L103" s="11">
        <f t="shared" si="13"/>
        <v>0</v>
      </c>
      <c r="M103" s="11">
        <f t="shared" si="13"/>
        <v>0</v>
      </c>
      <c r="N103" s="11">
        <f t="shared" si="13"/>
        <v>0</v>
      </c>
    </row>
    <row r="104" spans="1:14" hidden="1">
      <c r="A104" s="53" t="str">
        <f>'2_Veh_costs_detailed_calc'!$AQ$3</f>
        <v>2.37</v>
      </c>
      <c r="B104" s="41" t="str">
        <f>'2_Veh_costs_detailed_calc'!$AQ$4</f>
        <v>…</v>
      </c>
      <c r="C104" s="28"/>
      <c r="D104" s="66"/>
      <c r="E104" s="64"/>
      <c r="F104" s="40">
        <f>'2_Veh_costs_detailed_calc'!$AQ$47</f>
        <v>0</v>
      </c>
      <c r="G104" s="43">
        <f t="shared" si="9"/>
        <v>0</v>
      </c>
      <c r="I104" s="43">
        <f t="shared" si="10"/>
        <v>0</v>
      </c>
      <c r="J104" s="11">
        <f t="shared" si="13"/>
        <v>0</v>
      </c>
      <c r="K104" s="11">
        <f t="shared" si="13"/>
        <v>0</v>
      </c>
      <c r="L104" s="11">
        <f t="shared" si="13"/>
        <v>0</v>
      </c>
      <c r="M104" s="11">
        <f t="shared" si="13"/>
        <v>0</v>
      </c>
      <c r="N104" s="11">
        <f t="shared" si="13"/>
        <v>0</v>
      </c>
    </row>
    <row r="105" spans="1:14" hidden="1">
      <c r="A105" s="53" t="str">
        <f>'2_Veh_costs_detailed_calc'!$AR$3</f>
        <v>2.38</v>
      </c>
      <c r="B105" s="41" t="str">
        <f>'2_Veh_costs_detailed_calc'!$AR$4</f>
        <v>…</v>
      </c>
      <c r="C105" s="28"/>
      <c r="D105" s="66"/>
      <c r="E105" s="64"/>
      <c r="F105" s="40">
        <f>'2_Veh_costs_detailed_calc'!$AR$47</f>
        <v>0</v>
      </c>
      <c r="G105" s="43">
        <f t="shared" si="9"/>
        <v>0</v>
      </c>
      <c r="I105" s="43">
        <f t="shared" si="10"/>
        <v>0</v>
      </c>
      <c r="J105" s="11">
        <f t="shared" si="13"/>
        <v>0</v>
      </c>
      <c r="K105" s="11">
        <f t="shared" si="13"/>
        <v>0</v>
      </c>
      <c r="L105" s="11">
        <f t="shared" si="13"/>
        <v>0</v>
      </c>
      <c r="M105" s="11">
        <f t="shared" si="13"/>
        <v>0</v>
      </c>
      <c r="N105" s="11">
        <f t="shared" si="13"/>
        <v>0</v>
      </c>
    </row>
    <row r="106" spans="1:14" hidden="1">
      <c r="A106" s="53" t="str">
        <f>'2_Veh_costs_detailed_calc'!$AS$3</f>
        <v>2.39</v>
      </c>
      <c r="B106" s="41" t="str">
        <f>'2_Veh_costs_detailed_calc'!$AS$4</f>
        <v>…</v>
      </c>
      <c r="C106" s="28"/>
      <c r="D106" s="66"/>
      <c r="E106" s="64"/>
      <c r="F106" s="40">
        <f>'2_Veh_costs_detailed_calc'!$AS$47</f>
        <v>0</v>
      </c>
      <c r="G106" s="43">
        <f t="shared" si="9"/>
        <v>0</v>
      </c>
      <c r="I106" s="43">
        <f t="shared" si="10"/>
        <v>0</v>
      </c>
      <c r="J106" s="11">
        <f t="shared" si="13"/>
        <v>0</v>
      </c>
      <c r="K106" s="11">
        <f t="shared" si="13"/>
        <v>0</v>
      </c>
      <c r="L106" s="11">
        <f t="shared" si="13"/>
        <v>0</v>
      </c>
      <c r="M106" s="11">
        <f t="shared" si="13"/>
        <v>0</v>
      </c>
      <c r="N106" s="11">
        <f t="shared" si="13"/>
        <v>0</v>
      </c>
    </row>
    <row r="107" spans="1:14" hidden="1">
      <c r="A107" s="53" t="str">
        <f>'2_Veh_costs_detailed_calc'!$AT$3</f>
        <v>2.40</v>
      </c>
      <c r="B107" s="41" t="str">
        <f>'2_Veh_costs_detailed_calc'!$AT$4</f>
        <v>…</v>
      </c>
      <c r="C107" s="28"/>
      <c r="D107" s="66"/>
      <c r="E107" s="64"/>
      <c r="F107" s="40">
        <f>'2_Veh_costs_detailed_calc'!$AT$47</f>
        <v>0</v>
      </c>
      <c r="G107" s="43">
        <f t="shared" si="9"/>
        <v>0</v>
      </c>
      <c r="I107" s="43">
        <f t="shared" si="10"/>
        <v>0</v>
      </c>
      <c r="J107" s="11">
        <f t="shared" si="13"/>
        <v>0</v>
      </c>
      <c r="K107" s="11">
        <f t="shared" si="13"/>
        <v>0</v>
      </c>
      <c r="L107" s="11">
        <f t="shared" si="13"/>
        <v>0</v>
      </c>
      <c r="M107" s="11">
        <f t="shared" si="13"/>
        <v>0</v>
      </c>
      <c r="N107" s="11">
        <f t="shared" si="13"/>
        <v>0</v>
      </c>
    </row>
    <row r="108" spans="1:14" hidden="1">
      <c r="A108" s="53" t="str">
        <f>'2_Veh_costs_detailed_calc'!$AU$3</f>
        <v>2.41</v>
      </c>
      <c r="B108" s="41" t="str">
        <f>'2_Veh_costs_detailed_calc'!$AU$4</f>
        <v>…</v>
      </c>
      <c r="C108" s="28"/>
      <c r="D108" s="66"/>
      <c r="E108" s="64"/>
      <c r="F108" s="40">
        <f>'2_Veh_costs_detailed_calc'!$AU$47</f>
        <v>0</v>
      </c>
      <c r="G108" s="43">
        <f t="shared" si="9"/>
        <v>0</v>
      </c>
      <c r="I108" s="43">
        <f t="shared" si="10"/>
        <v>0</v>
      </c>
      <c r="J108" s="11">
        <f t="shared" ref="J108:N118" si="14">J$63*$G108</f>
        <v>0</v>
      </c>
      <c r="K108" s="11">
        <f t="shared" si="14"/>
        <v>0</v>
      </c>
      <c r="L108" s="11">
        <f t="shared" si="14"/>
        <v>0</v>
      </c>
      <c r="M108" s="11">
        <f t="shared" si="14"/>
        <v>0</v>
      </c>
      <c r="N108" s="11">
        <f t="shared" si="14"/>
        <v>0</v>
      </c>
    </row>
    <row r="109" spans="1:14" hidden="1">
      <c r="A109" s="53" t="str">
        <f>'2_Veh_costs_detailed_calc'!$AV$3</f>
        <v>2.42</v>
      </c>
      <c r="B109" s="41" t="str">
        <f>'2_Veh_costs_detailed_calc'!$AV$4</f>
        <v>…</v>
      </c>
      <c r="C109" s="28"/>
      <c r="D109" s="66"/>
      <c r="E109" s="64"/>
      <c r="F109" s="40">
        <f>'2_Veh_costs_detailed_calc'!$AV$47</f>
        <v>0</v>
      </c>
      <c r="G109" s="43">
        <f t="shared" si="9"/>
        <v>0</v>
      </c>
      <c r="I109" s="43">
        <f t="shared" si="10"/>
        <v>0</v>
      </c>
      <c r="J109" s="11">
        <f t="shared" si="14"/>
        <v>0</v>
      </c>
      <c r="K109" s="11">
        <f t="shared" si="14"/>
        <v>0</v>
      </c>
      <c r="L109" s="11">
        <f t="shared" si="14"/>
        <v>0</v>
      </c>
      <c r="M109" s="11">
        <f t="shared" si="14"/>
        <v>0</v>
      </c>
      <c r="N109" s="11">
        <f t="shared" si="14"/>
        <v>0</v>
      </c>
    </row>
    <row r="110" spans="1:14" hidden="1">
      <c r="A110" s="53" t="str">
        <f>'2_Veh_costs_detailed_calc'!$AW$3</f>
        <v>2.43</v>
      </c>
      <c r="B110" s="41" t="str">
        <f>'2_Veh_costs_detailed_calc'!$AW$4</f>
        <v>…</v>
      </c>
      <c r="C110" s="28"/>
      <c r="D110" s="66"/>
      <c r="E110" s="64"/>
      <c r="F110" s="40">
        <f>'2_Veh_costs_detailed_calc'!$AW$47</f>
        <v>0</v>
      </c>
      <c r="G110" s="43">
        <f t="shared" si="9"/>
        <v>0</v>
      </c>
      <c r="I110" s="43">
        <f t="shared" si="10"/>
        <v>0</v>
      </c>
      <c r="J110" s="11">
        <f t="shared" si="14"/>
        <v>0</v>
      </c>
      <c r="K110" s="11">
        <f t="shared" si="14"/>
        <v>0</v>
      </c>
      <c r="L110" s="11">
        <f t="shared" si="14"/>
        <v>0</v>
      </c>
      <c r="M110" s="11">
        <f t="shared" si="14"/>
        <v>0</v>
      </c>
      <c r="N110" s="11">
        <f t="shared" si="14"/>
        <v>0</v>
      </c>
    </row>
    <row r="111" spans="1:14" hidden="1">
      <c r="A111" s="53" t="str">
        <f>'2_Veh_costs_detailed_calc'!$AX$3</f>
        <v>2.44</v>
      </c>
      <c r="B111" s="41" t="str">
        <f>'2_Veh_costs_detailed_calc'!$AX$4</f>
        <v>…</v>
      </c>
      <c r="C111" s="28"/>
      <c r="D111" s="66"/>
      <c r="E111" s="64"/>
      <c r="F111" s="40">
        <f>'2_Veh_costs_detailed_calc'!$AX$47</f>
        <v>0</v>
      </c>
      <c r="G111" s="43">
        <f t="shared" si="9"/>
        <v>0</v>
      </c>
      <c r="I111" s="43">
        <f t="shared" si="10"/>
        <v>0</v>
      </c>
      <c r="J111" s="11">
        <f t="shared" si="14"/>
        <v>0</v>
      </c>
      <c r="K111" s="11">
        <f t="shared" si="14"/>
        <v>0</v>
      </c>
      <c r="L111" s="11">
        <f t="shared" si="14"/>
        <v>0</v>
      </c>
      <c r="M111" s="11">
        <f t="shared" si="14"/>
        <v>0</v>
      </c>
      <c r="N111" s="11">
        <f t="shared" si="14"/>
        <v>0</v>
      </c>
    </row>
    <row r="112" spans="1:14" hidden="1">
      <c r="A112" s="53" t="str">
        <f>'2_Veh_costs_detailed_calc'!$AY$3</f>
        <v>2.45</v>
      </c>
      <c r="B112" s="41" t="str">
        <f>'2_Veh_costs_detailed_calc'!$AY$4</f>
        <v>…</v>
      </c>
      <c r="C112" s="28"/>
      <c r="D112" s="66"/>
      <c r="E112" s="64"/>
      <c r="F112" s="40">
        <f>'2_Veh_costs_detailed_calc'!$AY$47</f>
        <v>0</v>
      </c>
      <c r="G112" s="43">
        <f t="shared" si="9"/>
        <v>0</v>
      </c>
      <c r="I112" s="43">
        <f t="shared" si="10"/>
        <v>0</v>
      </c>
      <c r="J112" s="11">
        <f t="shared" si="14"/>
        <v>0</v>
      </c>
      <c r="K112" s="11">
        <f t="shared" si="14"/>
        <v>0</v>
      </c>
      <c r="L112" s="11">
        <f t="shared" si="14"/>
        <v>0</v>
      </c>
      <c r="M112" s="11">
        <f t="shared" si="14"/>
        <v>0</v>
      </c>
      <c r="N112" s="11">
        <f t="shared" si="14"/>
        <v>0</v>
      </c>
    </row>
    <row r="113" spans="1:15" hidden="1">
      <c r="A113" s="53" t="str">
        <f>'2_Veh_costs_detailed_calc'!$AZ$3</f>
        <v>2.46</v>
      </c>
      <c r="B113" s="41" t="str">
        <f>'2_Veh_costs_detailed_calc'!$AZ$4</f>
        <v>…</v>
      </c>
      <c r="C113" s="28"/>
      <c r="D113" s="66"/>
      <c r="E113" s="64"/>
      <c r="F113" s="40">
        <f>'2_Veh_costs_detailed_calc'!$AZ$47</f>
        <v>0</v>
      </c>
      <c r="G113" s="43">
        <f t="shared" si="9"/>
        <v>0</v>
      </c>
      <c r="I113" s="43">
        <f t="shared" si="10"/>
        <v>0</v>
      </c>
      <c r="J113" s="11">
        <f t="shared" si="14"/>
        <v>0</v>
      </c>
      <c r="K113" s="11">
        <f t="shared" si="14"/>
        <v>0</v>
      </c>
      <c r="L113" s="11">
        <f t="shared" si="14"/>
        <v>0</v>
      </c>
      <c r="M113" s="11">
        <f t="shared" si="14"/>
        <v>0</v>
      </c>
      <c r="N113" s="11">
        <f t="shared" si="14"/>
        <v>0</v>
      </c>
    </row>
    <row r="114" spans="1:15" hidden="1">
      <c r="A114" s="53" t="str">
        <f>'2_Veh_costs_detailed_calc'!$BA$3</f>
        <v>2.47</v>
      </c>
      <c r="B114" s="41" t="str">
        <f>'2_Veh_costs_detailed_calc'!$BA$4</f>
        <v>…</v>
      </c>
      <c r="C114" s="28"/>
      <c r="D114" s="66"/>
      <c r="E114" s="64"/>
      <c r="F114" s="40">
        <f>'2_Veh_costs_detailed_calc'!$BA$47</f>
        <v>0</v>
      </c>
      <c r="G114" s="43">
        <f t="shared" si="9"/>
        <v>0</v>
      </c>
      <c r="I114" s="43">
        <f t="shared" si="10"/>
        <v>0</v>
      </c>
      <c r="J114" s="11">
        <f t="shared" si="14"/>
        <v>0</v>
      </c>
      <c r="K114" s="11">
        <f t="shared" si="14"/>
        <v>0</v>
      </c>
      <c r="L114" s="11">
        <f t="shared" si="14"/>
        <v>0</v>
      </c>
      <c r="M114" s="11">
        <f t="shared" si="14"/>
        <v>0</v>
      </c>
      <c r="N114" s="11">
        <f t="shared" si="14"/>
        <v>0</v>
      </c>
    </row>
    <row r="115" spans="1:15" hidden="1">
      <c r="A115" s="53" t="str">
        <f>'2_Veh_costs_detailed_calc'!$BB$3</f>
        <v>2.48</v>
      </c>
      <c r="B115" s="41" t="str">
        <f>'2_Veh_costs_detailed_calc'!$BB$4</f>
        <v>…</v>
      </c>
      <c r="C115" s="28"/>
      <c r="D115" s="66"/>
      <c r="E115" s="64"/>
      <c r="F115" s="40">
        <f>'2_Veh_costs_detailed_calc'!$BB$47</f>
        <v>0</v>
      </c>
      <c r="G115" s="43">
        <f t="shared" si="9"/>
        <v>0</v>
      </c>
      <c r="I115" s="43">
        <f t="shared" si="10"/>
        <v>0</v>
      </c>
      <c r="J115" s="11">
        <f t="shared" si="14"/>
        <v>0</v>
      </c>
      <c r="K115" s="11">
        <f t="shared" si="14"/>
        <v>0</v>
      </c>
      <c r="L115" s="11">
        <f t="shared" si="14"/>
        <v>0</v>
      </c>
      <c r="M115" s="11">
        <f t="shared" si="14"/>
        <v>0</v>
      </c>
      <c r="N115" s="11">
        <f t="shared" si="14"/>
        <v>0</v>
      </c>
    </row>
    <row r="116" spans="1:15" hidden="1">
      <c r="A116" s="53" t="str">
        <f>'2_Veh_costs_detailed_calc'!$BC$3</f>
        <v>2.49</v>
      </c>
      <c r="B116" s="41" t="str">
        <f>'2_Veh_costs_detailed_calc'!$BC$4</f>
        <v>…</v>
      </c>
      <c r="C116" s="28"/>
      <c r="D116" s="66"/>
      <c r="E116" s="64"/>
      <c r="F116" s="40">
        <f>'2_Veh_costs_detailed_calc'!$BC$47</f>
        <v>0</v>
      </c>
      <c r="G116" s="43">
        <f t="shared" si="9"/>
        <v>0</v>
      </c>
      <c r="I116" s="43">
        <f t="shared" si="10"/>
        <v>0</v>
      </c>
      <c r="J116" s="11">
        <f t="shared" si="14"/>
        <v>0</v>
      </c>
      <c r="K116" s="11">
        <f t="shared" si="14"/>
        <v>0</v>
      </c>
      <c r="L116" s="11">
        <f t="shared" si="14"/>
        <v>0</v>
      </c>
      <c r="M116" s="11">
        <f t="shared" si="14"/>
        <v>0</v>
      </c>
      <c r="N116" s="11">
        <f t="shared" si="14"/>
        <v>0</v>
      </c>
    </row>
    <row r="117" spans="1:15" hidden="1">
      <c r="A117" s="53" t="str">
        <f>'2_Veh_costs_detailed_calc'!$BD$3</f>
        <v>2.50</v>
      </c>
      <c r="B117" s="41" t="str">
        <f>'2_Veh_costs_detailed_calc'!$BD$4</f>
        <v>…</v>
      </c>
      <c r="C117" s="28"/>
      <c r="D117" s="66"/>
      <c r="E117" s="64"/>
      <c r="F117" s="40">
        <f>'2_Veh_costs_detailed_calc'!$BD$47</f>
        <v>0</v>
      </c>
      <c r="G117" s="43">
        <f t="shared" si="9"/>
        <v>0</v>
      </c>
      <c r="I117" s="43">
        <f t="shared" si="10"/>
        <v>0</v>
      </c>
      <c r="J117" s="11">
        <f t="shared" si="14"/>
        <v>0</v>
      </c>
      <c r="K117" s="11">
        <f t="shared" si="14"/>
        <v>0</v>
      </c>
      <c r="L117" s="11">
        <f t="shared" si="14"/>
        <v>0</v>
      </c>
      <c r="M117" s="11">
        <f t="shared" si="14"/>
        <v>0</v>
      </c>
      <c r="N117" s="11">
        <f t="shared" si="14"/>
        <v>0</v>
      </c>
    </row>
    <row r="118" spans="1:15" s="57" customFormat="1" ht="30" customHeight="1">
      <c r="A118" s="134" t="s">
        <v>41</v>
      </c>
      <c r="B118" s="375" t="s">
        <v>11</v>
      </c>
      <c r="C118" s="135" t="s">
        <v>6</v>
      </c>
      <c r="D118" s="65"/>
      <c r="E118" s="446"/>
      <c r="F118" s="447"/>
      <c r="G118" s="56">
        <f>E118*D118</f>
        <v>0</v>
      </c>
      <c r="I118" s="56">
        <f t="shared" si="10"/>
        <v>0</v>
      </c>
      <c r="J118" s="58">
        <f t="shared" si="14"/>
        <v>0</v>
      </c>
      <c r="K118" s="58">
        <f t="shared" si="14"/>
        <v>0</v>
      </c>
      <c r="L118" s="58">
        <f t="shared" si="14"/>
        <v>0</v>
      </c>
      <c r="M118" s="58">
        <f t="shared" si="14"/>
        <v>0</v>
      </c>
      <c r="N118" s="58">
        <f t="shared" si="14"/>
        <v>0</v>
      </c>
    </row>
    <row r="119" spans="1:15" ht="28.95" customHeight="1">
      <c r="A119" s="470" t="s">
        <v>12</v>
      </c>
      <c r="B119" s="471"/>
      <c r="C119" s="471"/>
      <c r="D119" s="471"/>
      <c r="E119" s="490"/>
      <c r="F119" s="129"/>
      <c r="G119" s="23">
        <f>SUM(G68:G118)</f>
        <v>815000</v>
      </c>
      <c r="I119" s="23">
        <f>SUM(I68:I118)</f>
        <v>815000</v>
      </c>
      <c r="J119" s="23">
        <f>SUM(J68:J118)</f>
        <v>477725.67409144196</v>
      </c>
      <c r="K119" s="23">
        <f>SUM(K68:K118)</f>
        <v>38218.053927315355</v>
      </c>
      <c r="L119" s="23">
        <f t="shared" ref="L119:M119" si="15">SUM(L68:L118)</f>
        <v>100322.39155920281</v>
      </c>
      <c r="M119" s="23">
        <f t="shared" si="15"/>
        <v>137584.99413833526</v>
      </c>
      <c r="N119" s="23">
        <f>SUM(N68:N118)</f>
        <v>61148.886283704574</v>
      </c>
    </row>
    <row r="120" spans="1:15">
      <c r="A120" s="100"/>
      <c r="B120" s="100"/>
      <c r="C120" s="100"/>
      <c r="D120" s="100"/>
      <c r="E120" s="100"/>
      <c r="F120" s="100"/>
      <c r="G120" s="101"/>
      <c r="H120" s="36"/>
      <c r="I120" s="36"/>
      <c r="J120" s="36"/>
      <c r="K120" s="36"/>
      <c r="L120" s="36"/>
      <c r="M120" s="36"/>
      <c r="N120" s="36"/>
      <c r="O120" s="36"/>
    </row>
    <row r="122" spans="1:15" ht="28.8">
      <c r="I122" s="132" t="str">
        <f t="shared" ref="I122:N122" si="16">I$2</f>
        <v>reference to
(please choose)</v>
      </c>
      <c r="J122" s="75" t="str">
        <f t="shared" si="16"/>
        <v>residual 
waste</v>
      </c>
      <c r="K122" s="75" t="str">
        <f t="shared" si="16"/>
        <v>bulky 
waste</v>
      </c>
      <c r="L122" s="75" t="str">
        <f t="shared" si="16"/>
        <v>bio
waste</v>
      </c>
      <c r="M122" s="75" t="str">
        <f t="shared" si="16"/>
        <v>waste
paper</v>
      </c>
      <c r="N122" s="75" t="str">
        <f t="shared" si="16"/>
        <v>other 
valuables</v>
      </c>
      <c r="O122" s="136" t="str">
        <f t="shared" ref="O122" si="17">O$62</f>
        <v>total</v>
      </c>
    </row>
    <row r="123" spans="1:15">
      <c r="I123" s="74" t="s">
        <v>31</v>
      </c>
      <c r="J123" s="44">
        <f>IF($I123="waste amount",'Basic-data_costs break down'!$D$9,IF($I123="bins",'Basic-data_costs break down'!$D$13,IF($I123="inhabitans / user",'Basic-data_costs break down'!$D$5,IF($I123="bin emptying",'Basic-data_costs break down'!$D$17,""))))</f>
        <v>0.58616647127784294</v>
      </c>
      <c r="K123" s="44">
        <f>IF($I123="waste amount",'Basic-data_costs break down'!$E$9,IF($I123="bins",'Basic-data_costs break down'!$E$13,IF($I123="inhabitans / user",'Basic-data_costs break down'!$E$5,IF($I123="bin emptying",'Basic-data_costs break down'!$E$17,""))))</f>
        <v>4.6893317702227433E-2</v>
      </c>
      <c r="L123" s="44">
        <f>IF($I123="waste amount",'Basic-data_costs break down'!$F$9,IF($I123="bins",'Basic-data_costs break down'!$F$13,IF($I123="inhabitans / user",'Basic-data_costs break down'!$F$5,IF($I123="bin emptying",'Basic-data_costs break down'!$F$17,""))))</f>
        <v>0.123094958968347</v>
      </c>
      <c r="M123" s="44">
        <f>IF($I123="waste amount",'Basic-data_costs break down'!$G$9,IF($I123="bins",'Basic-data_costs break down'!$G$13,IF($I123="inhabitans / user",'Basic-data_costs break down'!$G$5,IF($I123="bin emptying",'Basic-data_costs break down'!$G$17,""))))</f>
        <v>0.16881594372801875</v>
      </c>
      <c r="N123" s="44">
        <f>IF($I123="waste amount",'Basic-data_costs break down'!$H$9,IF($I123="bins",'Basic-data_costs break down'!$H$13,IF($I123="inhabitans / user",'Basic-data_costs break down'!$H$5,IF($I123="bin emptying",'Basic-data_costs break down'!$H$17,""))))</f>
        <v>7.5029308323563887E-2</v>
      </c>
      <c r="O123" s="45">
        <f>SUM(J123:N123)</f>
        <v>1</v>
      </c>
    </row>
    <row r="125" spans="1:15" s="1" customFormat="1" ht="43.2">
      <c r="A125" s="474" t="s">
        <v>18</v>
      </c>
      <c r="B125" s="474"/>
      <c r="C125" s="475" t="s">
        <v>9</v>
      </c>
      <c r="D125" s="475" t="s">
        <v>54</v>
      </c>
      <c r="E125" s="128" t="s">
        <v>535</v>
      </c>
      <c r="F125" s="132" t="s">
        <v>542</v>
      </c>
      <c r="G125" s="128" t="s">
        <v>33</v>
      </c>
      <c r="H125" s="2"/>
      <c r="I125" s="128" t="str">
        <f>I$5</f>
        <v>total costs 
per year</v>
      </c>
      <c r="J125" s="462" t="str">
        <f>J$5</f>
        <v>costs related to type of waste</v>
      </c>
      <c r="K125" s="463"/>
      <c r="L125" s="463"/>
      <c r="M125" s="463"/>
      <c r="N125" s="464"/>
    </row>
    <row r="126" spans="1:15">
      <c r="A126" s="474"/>
      <c r="B126" s="474"/>
      <c r="C126" s="475"/>
      <c r="D126" s="475"/>
      <c r="E126" s="128" t="s">
        <v>193</v>
      </c>
      <c r="F126" s="128" t="s">
        <v>193</v>
      </c>
      <c r="G126" s="128" t="s">
        <v>191</v>
      </c>
      <c r="I126" s="128" t="s">
        <v>191</v>
      </c>
      <c r="J126" s="465" t="s">
        <v>191</v>
      </c>
      <c r="K126" s="465"/>
      <c r="L126" s="465"/>
      <c r="M126" s="465"/>
      <c r="N126" s="465"/>
    </row>
    <row r="127" spans="1:15">
      <c r="A127" s="126">
        <v>3</v>
      </c>
      <c r="B127" s="472" t="s">
        <v>44</v>
      </c>
      <c r="C127" s="473"/>
      <c r="D127" s="473"/>
      <c r="E127" s="473"/>
      <c r="F127" s="473"/>
      <c r="G127" s="473"/>
      <c r="I127" s="126">
        <f>A127</f>
        <v>3</v>
      </c>
      <c r="J127" s="493" t="str">
        <f>B127</f>
        <v>Personal costs</v>
      </c>
      <c r="K127" s="493"/>
      <c r="L127" s="493"/>
      <c r="M127" s="493"/>
      <c r="N127" s="493"/>
    </row>
    <row r="128" spans="1:15">
      <c r="A128" s="52" t="str">
        <f>'3_Pers_costs_detailed_calc'!$D$3</f>
        <v>3.01</v>
      </c>
      <c r="B128" s="137" t="str">
        <f>'3_Pers_costs_detailed_calc'!$D$4</f>
        <v>driver</v>
      </c>
      <c r="C128" s="54" t="s">
        <v>39</v>
      </c>
      <c r="D128" s="67">
        <v>17</v>
      </c>
      <c r="E128" s="64">
        <v>35000</v>
      </c>
      <c r="F128" s="40">
        <f>'3_Pers_costs_detailed_calc'!$D$40</f>
        <v>34177</v>
      </c>
      <c r="G128" s="43">
        <f>IF(E128=0,F128*D128,E128*D128)</f>
        <v>595000</v>
      </c>
      <c r="I128" s="43">
        <f t="shared" ref="I128:I135" si="18">SUM(J128:N128)</f>
        <v>595000</v>
      </c>
      <c r="J128" s="11">
        <f t="shared" ref="J128:N137" si="19">J$123*$G128</f>
        <v>348769.05041031656</v>
      </c>
      <c r="K128" s="11">
        <f t="shared" si="19"/>
        <v>27901.524032825324</v>
      </c>
      <c r="L128" s="11">
        <f t="shared" si="19"/>
        <v>73241.500586166469</v>
      </c>
      <c r="M128" s="11">
        <f t="shared" si="19"/>
        <v>100445.48651817116</v>
      </c>
      <c r="N128" s="11">
        <f t="shared" si="19"/>
        <v>44642.43845252051</v>
      </c>
    </row>
    <row r="129" spans="1:14">
      <c r="A129" s="52" t="str">
        <f>'3_Pers_costs_detailed_calc'!$E$3</f>
        <v>3.02</v>
      </c>
      <c r="B129" s="137" t="str">
        <f>'3_Pers_costs_detailed_calc'!$E$4</f>
        <v>loader</v>
      </c>
      <c r="C129" s="54" t="s">
        <v>39</v>
      </c>
      <c r="D129" s="67">
        <v>34</v>
      </c>
      <c r="E129" s="64">
        <v>30000</v>
      </c>
      <c r="F129" s="40">
        <f>'3_Pers_costs_detailed_calc'!$E$40</f>
        <v>29904.875</v>
      </c>
      <c r="G129" s="43">
        <f t="shared" ref="G129:G133" si="20">IF(E129=0,F129*D129,E129*D129)</f>
        <v>1020000</v>
      </c>
      <c r="I129" s="43">
        <f t="shared" si="18"/>
        <v>1020000.0000000001</v>
      </c>
      <c r="J129" s="11">
        <f t="shared" si="19"/>
        <v>597889.80070339981</v>
      </c>
      <c r="K129" s="11">
        <f t="shared" si="19"/>
        <v>47831.184056271981</v>
      </c>
      <c r="L129" s="11">
        <f t="shared" si="19"/>
        <v>125556.85814771394</v>
      </c>
      <c r="M129" s="11">
        <f t="shared" si="19"/>
        <v>172192.26260257914</v>
      </c>
      <c r="N129" s="11">
        <f t="shared" si="19"/>
        <v>76529.894490035163</v>
      </c>
    </row>
    <row r="130" spans="1:14">
      <c r="A130" s="52" t="str">
        <f>'3_Pers_costs_detailed_calc'!$F$3</f>
        <v>3.03</v>
      </c>
      <c r="B130" s="137" t="str">
        <f>'3_Pers_costs_detailed_calc'!$F$4</f>
        <v>maintenance worker</v>
      </c>
      <c r="C130" s="54" t="s">
        <v>39</v>
      </c>
      <c r="D130" s="67">
        <v>10</v>
      </c>
      <c r="E130" s="64">
        <v>30000</v>
      </c>
      <c r="F130" s="40">
        <f>'3_Pers_costs_detailed_calc'!$F$40</f>
        <v>29904.875</v>
      </c>
      <c r="G130" s="43">
        <f t="shared" si="20"/>
        <v>300000</v>
      </c>
      <c r="I130" s="43">
        <f t="shared" si="18"/>
        <v>300000</v>
      </c>
      <c r="J130" s="11">
        <f t="shared" si="19"/>
        <v>175849.94138335288</v>
      </c>
      <c r="K130" s="11">
        <f t="shared" si="19"/>
        <v>14067.99531066823</v>
      </c>
      <c r="L130" s="11">
        <f t="shared" si="19"/>
        <v>36928.487690504102</v>
      </c>
      <c r="M130" s="11">
        <f t="shared" si="19"/>
        <v>50644.783118405627</v>
      </c>
      <c r="N130" s="11">
        <f t="shared" si="19"/>
        <v>22508.792497069167</v>
      </c>
    </row>
    <row r="131" spans="1:14">
      <c r="A131" s="52" t="str">
        <f>'3_Pers_costs_detailed_calc'!$G$3</f>
        <v>3.04</v>
      </c>
      <c r="B131" s="137" t="str">
        <f>'3_Pers_costs_detailed_calc'!$G$4</f>
        <v>other worker</v>
      </c>
      <c r="C131" s="54" t="s">
        <v>39</v>
      </c>
      <c r="D131" s="67">
        <v>2</v>
      </c>
      <c r="E131" s="64">
        <v>25000</v>
      </c>
      <c r="F131" s="40">
        <f>'3_Pers_costs_detailed_calc'!$G$40</f>
        <v>25632.75</v>
      </c>
      <c r="G131" s="43">
        <f t="shared" si="20"/>
        <v>50000</v>
      </c>
      <c r="I131" s="43">
        <f t="shared" si="18"/>
        <v>50000</v>
      </c>
      <c r="J131" s="11">
        <f t="shared" si="19"/>
        <v>29308.323563892147</v>
      </c>
      <c r="K131" s="11">
        <f t="shared" si="19"/>
        <v>2344.6658851113716</v>
      </c>
      <c r="L131" s="11">
        <f t="shared" si="19"/>
        <v>6154.74794841735</v>
      </c>
      <c r="M131" s="11">
        <f t="shared" si="19"/>
        <v>8440.7971864009378</v>
      </c>
      <c r="N131" s="11">
        <f t="shared" si="19"/>
        <v>3751.4654161781941</v>
      </c>
    </row>
    <row r="132" spans="1:14">
      <c r="A132" s="52" t="str">
        <f>'3_Pers_costs_detailed_calc'!$H$3</f>
        <v>3.05</v>
      </c>
      <c r="B132" s="137" t="str">
        <f>'3_Pers_costs_detailed_calc'!$H$4</f>
        <v>general management</v>
      </c>
      <c r="C132" s="54" t="s">
        <v>39</v>
      </c>
      <c r="D132" s="67">
        <v>1</v>
      </c>
      <c r="E132" s="64">
        <v>60000</v>
      </c>
      <c r="F132" s="40">
        <f>'3_Pers_costs_detailed_calc'!$H$40</f>
        <v>59809.75</v>
      </c>
      <c r="G132" s="43">
        <f t="shared" si="20"/>
        <v>60000</v>
      </c>
      <c r="I132" s="43">
        <f t="shared" si="18"/>
        <v>60000</v>
      </c>
      <c r="J132" s="11">
        <f t="shared" si="19"/>
        <v>35169.988276670578</v>
      </c>
      <c r="K132" s="11">
        <f t="shared" si="19"/>
        <v>2813.5990621336459</v>
      </c>
      <c r="L132" s="11">
        <f t="shared" si="19"/>
        <v>7385.6975381008206</v>
      </c>
      <c r="M132" s="11">
        <f t="shared" si="19"/>
        <v>10128.956623681124</v>
      </c>
      <c r="N132" s="11">
        <f t="shared" si="19"/>
        <v>4501.7584994138333</v>
      </c>
    </row>
    <row r="133" spans="1:14">
      <c r="A133" s="52" t="str">
        <f>'3_Pers_costs_detailed_calc'!$I$3</f>
        <v>3.06</v>
      </c>
      <c r="B133" s="137" t="str">
        <f>'3_Pers_costs_detailed_calc'!$I$4</f>
        <v>leading administative staff</v>
      </c>
      <c r="C133" s="54" t="s">
        <v>39</v>
      </c>
      <c r="D133" s="67">
        <v>2</v>
      </c>
      <c r="E133" s="64">
        <v>50000</v>
      </c>
      <c r="F133" s="40">
        <f>'3_Pers_costs_detailed_calc'!$I$40</f>
        <v>51265.5</v>
      </c>
      <c r="G133" s="43">
        <f t="shared" si="20"/>
        <v>100000</v>
      </c>
      <c r="I133" s="43">
        <f t="shared" si="18"/>
        <v>100000</v>
      </c>
      <c r="J133" s="11">
        <f t="shared" si="19"/>
        <v>58616.647127784294</v>
      </c>
      <c r="K133" s="11">
        <f t="shared" si="19"/>
        <v>4689.3317702227432</v>
      </c>
      <c r="L133" s="11">
        <f t="shared" si="19"/>
        <v>12309.4958968347</v>
      </c>
      <c r="M133" s="11">
        <f t="shared" si="19"/>
        <v>16881.594372801876</v>
      </c>
      <c r="N133" s="11">
        <f t="shared" si="19"/>
        <v>7502.9308323563882</v>
      </c>
    </row>
    <row r="134" spans="1:14">
      <c r="A134" s="52" t="str">
        <f>'3_Pers_costs_detailed_calc'!$J$3</f>
        <v>3.07</v>
      </c>
      <c r="B134" s="137" t="str">
        <f>'3_Pers_costs_detailed_calc'!$J$4</f>
        <v>administative assistant staff</v>
      </c>
      <c r="C134" s="54" t="s">
        <v>39</v>
      </c>
      <c r="D134" s="67">
        <v>5</v>
      </c>
      <c r="E134" s="64">
        <v>40000</v>
      </c>
      <c r="F134" s="40">
        <f>'3_Pers_costs_detailed_calc'!$J$40</f>
        <v>42721.25</v>
      </c>
      <c r="G134" s="43">
        <f t="shared" ref="G134:G176" si="21">IF(E134=0,F134*D134,E134*D134)</f>
        <v>200000</v>
      </c>
      <c r="I134" s="43">
        <f t="shared" si="18"/>
        <v>200000</v>
      </c>
      <c r="J134" s="11">
        <f t="shared" si="19"/>
        <v>117233.29425556859</v>
      </c>
      <c r="K134" s="11">
        <f t="shared" si="19"/>
        <v>9378.6635404454864</v>
      </c>
      <c r="L134" s="11">
        <f t="shared" si="19"/>
        <v>24618.9917936694</v>
      </c>
      <c r="M134" s="11">
        <f t="shared" si="19"/>
        <v>33763.188745603751</v>
      </c>
      <c r="N134" s="11">
        <f t="shared" si="19"/>
        <v>15005.861664712776</v>
      </c>
    </row>
    <row r="135" spans="1:14">
      <c r="A135" s="52" t="str">
        <f>'3_Pers_costs_detailed_calc'!$K$3</f>
        <v>3.08</v>
      </c>
      <c r="B135" s="137" t="str">
        <f>'3_Pers_costs_detailed_calc'!$K$4</f>
        <v>secretariat</v>
      </c>
      <c r="C135" s="54" t="s">
        <v>39</v>
      </c>
      <c r="D135" s="67">
        <v>1</v>
      </c>
      <c r="E135" s="64">
        <v>30000</v>
      </c>
      <c r="F135" s="40">
        <f>'3_Pers_costs_detailed_calc'!$K$40</f>
        <v>29904.875</v>
      </c>
      <c r="G135" s="43">
        <f t="shared" si="21"/>
        <v>30000</v>
      </c>
      <c r="I135" s="43">
        <f t="shared" si="18"/>
        <v>30000</v>
      </c>
      <c r="J135" s="11">
        <f t="shared" si="19"/>
        <v>17584.994138335289</v>
      </c>
      <c r="K135" s="11">
        <f t="shared" si="19"/>
        <v>1406.799531066823</v>
      </c>
      <c r="L135" s="11">
        <f t="shared" si="19"/>
        <v>3692.8487690504103</v>
      </c>
      <c r="M135" s="11">
        <f t="shared" si="19"/>
        <v>5064.4783118405621</v>
      </c>
      <c r="N135" s="11">
        <f t="shared" si="19"/>
        <v>2250.8792497069167</v>
      </c>
    </row>
    <row r="136" spans="1:14">
      <c r="A136" s="52" t="str">
        <f>'3_Pers_costs_detailed_calc'!$L$3</f>
        <v>3.09</v>
      </c>
      <c r="B136" s="41" t="str">
        <f>'3_Pers_costs_detailed_calc'!$L$4</f>
        <v>…</v>
      </c>
      <c r="C136" s="54"/>
      <c r="D136" s="67"/>
      <c r="E136" s="64"/>
      <c r="F136" s="40">
        <f>'3_Pers_costs_detailed_calc'!$L$40</f>
        <v>0</v>
      </c>
      <c r="G136" s="43">
        <f t="shared" si="21"/>
        <v>0</v>
      </c>
      <c r="I136" s="43">
        <f t="shared" ref="I136:I178" si="22">SUM(J136:N136)</f>
        <v>0</v>
      </c>
      <c r="J136" s="11">
        <f t="shared" si="19"/>
        <v>0</v>
      </c>
      <c r="K136" s="11">
        <f t="shared" si="19"/>
        <v>0</v>
      </c>
      <c r="L136" s="11">
        <f t="shared" si="19"/>
        <v>0</v>
      </c>
      <c r="M136" s="11">
        <f t="shared" si="19"/>
        <v>0</v>
      </c>
      <c r="N136" s="11">
        <f t="shared" si="19"/>
        <v>0</v>
      </c>
    </row>
    <row r="137" spans="1:14">
      <c r="A137" s="52" t="str">
        <f>'3_Pers_costs_detailed_calc'!$M$3</f>
        <v>3.10</v>
      </c>
      <c r="B137" s="41" t="str">
        <f>'3_Pers_costs_detailed_calc'!$M$4</f>
        <v>…</v>
      </c>
      <c r="C137" s="54"/>
      <c r="D137" s="67"/>
      <c r="E137" s="64"/>
      <c r="F137" s="40">
        <f>'3_Pers_costs_detailed_calc'!$M$40</f>
        <v>0</v>
      </c>
      <c r="G137" s="43">
        <f t="shared" si="21"/>
        <v>0</v>
      </c>
      <c r="I137" s="43">
        <f t="shared" si="22"/>
        <v>0</v>
      </c>
      <c r="J137" s="11">
        <f t="shared" si="19"/>
        <v>0</v>
      </c>
      <c r="K137" s="11">
        <f t="shared" si="19"/>
        <v>0</v>
      </c>
      <c r="L137" s="11">
        <f t="shared" si="19"/>
        <v>0</v>
      </c>
      <c r="M137" s="11">
        <f t="shared" si="19"/>
        <v>0</v>
      </c>
      <c r="N137" s="11">
        <f t="shared" si="19"/>
        <v>0</v>
      </c>
    </row>
    <row r="138" spans="1:14">
      <c r="A138" s="52" t="str">
        <f>'3_Pers_costs_detailed_calc'!$N$3</f>
        <v>3.11</v>
      </c>
      <c r="B138" s="41" t="str">
        <f>'3_Pers_costs_detailed_calc'!$N$4</f>
        <v>…</v>
      </c>
      <c r="C138" s="54"/>
      <c r="D138" s="67"/>
      <c r="E138" s="64"/>
      <c r="F138" s="40">
        <f>'3_Pers_costs_detailed_calc'!$N$40</f>
        <v>0</v>
      </c>
      <c r="G138" s="43">
        <f t="shared" si="21"/>
        <v>0</v>
      </c>
      <c r="I138" s="43">
        <f t="shared" si="22"/>
        <v>0</v>
      </c>
      <c r="J138" s="11">
        <f t="shared" ref="J138:N147" si="23">J$123*$G138</f>
        <v>0</v>
      </c>
      <c r="K138" s="11">
        <f t="shared" si="23"/>
        <v>0</v>
      </c>
      <c r="L138" s="11">
        <f t="shared" si="23"/>
        <v>0</v>
      </c>
      <c r="M138" s="11">
        <f t="shared" si="23"/>
        <v>0</v>
      </c>
      <c r="N138" s="11">
        <f t="shared" si="23"/>
        <v>0</v>
      </c>
    </row>
    <row r="139" spans="1:14">
      <c r="A139" s="52" t="str">
        <f>'3_Pers_costs_detailed_calc'!$O$3</f>
        <v>3.12</v>
      </c>
      <c r="B139" s="41" t="str">
        <f>'3_Pers_costs_detailed_calc'!$O$4</f>
        <v>…</v>
      </c>
      <c r="C139" s="54"/>
      <c r="D139" s="67"/>
      <c r="E139" s="64"/>
      <c r="F139" s="40">
        <f>'3_Pers_costs_detailed_calc'!$O$40</f>
        <v>0</v>
      </c>
      <c r="G139" s="43">
        <f t="shared" si="21"/>
        <v>0</v>
      </c>
      <c r="I139" s="43">
        <f t="shared" si="22"/>
        <v>0</v>
      </c>
      <c r="J139" s="11">
        <f t="shared" si="23"/>
        <v>0</v>
      </c>
      <c r="K139" s="11">
        <f t="shared" si="23"/>
        <v>0</v>
      </c>
      <c r="L139" s="11">
        <f t="shared" si="23"/>
        <v>0</v>
      </c>
      <c r="M139" s="11">
        <f t="shared" si="23"/>
        <v>0</v>
      </c>
      <c r="N139" s="11">
        <f t="shared" si="23"/>
        <v>0</v>
      </c>
    </row>
    <row r="140" spans="1:14">
      <c r="A140" s="52" t="str">
        <f>'3_Pers_costs_detailed_calc'!$P$3</f>
        <v>3.13</v>
      </c>
      <c r="B140" s="41" t="str">
        <f>'3_Pers_costs_detailed_calc'!$P$4</f>
        <v>…</v>
      </c>
      <c r="C140" s="54"/>
      <c r="D140" s="67"/>
      <c r="E140" s="64"/>
      <c r="F140" s="40">
        <f>'3_Pers_costs_detailed_calc'!$P$40</f>
        <v>0</v>
      </c>
      <c r="G140" s="43">
        <f t="shared" si="21"/>
        <v>0</v>
      </c>
      <c r="I140" s="43">
        <f t="shared" si="22"/>
        <v>0</v>
      </c>
      <c r="J140" s="11">
        <f t="shared" si="23"/>
        <v>0</v>
      </c>
      <c r="K140" s="11">
        <f t="shared" si="23"/>
        <v>0</v>
      </c>
      <c r="L140" s="11">
        <f t="shared" si="23"/>
        <v>0</v>
      </c>
      <c r="M140" s="11">
        <f t="shared" si="23"/>
        <v>0</v>
      </c>
      <c r="N140" s="11">
        <f t="shared" si="23"/>
        <v>0</v>
      </c>
    </row>
    <row r="141" spans="1:14">
      <c r="A141" s="52" t="str">
        <f>'3_Pers_costs_detailed_calc'!$Q$3</f>
        <v>3.14</v>
      </c>
      <c r="B141" s="41" t="str">
        <f>'3_Pers_costs_detailed_calc'!$Q$4</f>
        <v>…</v>
      </c>
      <c r="C141" s="54"/>
      <c r="D141" s="67"/>
      <c r="E141" s="64"/>
      <c r="F141" s="40">
        <f>'3_Pers_costs_detailed_calc'!$Q$40</f>
        <v>0</v>
      </c>
      <c r="G141" s="43">
        <f t="shared" si="21"/>
        <v>0</v>
      </c>
      <c r="I141" s="43">
        <f t="shared" si="22"/>
        <v>0</v>
      </c>
      <c r="J141" s="11">
        <f t="shared" si="23"/>
        <v>0</v>
      </c>
      <c r="K141" s="11">
        <f t="shared" si="23"/>
        <v>0</v>
      </c>
      <c r="L141" s="11">
        <f t="shared" si="23"/>
        <v>0</v>
      </c>
      <c r="M141" s="11">
        <f t="shared" si="23"/>
        <v>0</v>
      </c>
      <c r="N141" s="11">
        <f t="shared" si="23"/>
        <v>0</v>
      </c>
    </row>
    <row r="142" spans="1:14">
      <c r="A142" s="52" t="str">
        <f>'3_Pers_costs_detailed_calc'!$R$3</f>
        <v>3.15</v>
      </c>
      <c r="B142" s="41" t="str">
        <f>'3_Pers_costs_detailed_calc'!$R$4</f>
        <v>…</v>
      </c>
      <c r="C142" s="54"/>
      <c r="D142" s="67"/>
      <c r="E142" s="64"/>
      <c r="F142" s="40">
        <f>'3_Pers_costs_detailed_calc'!$R$40</f>
        <v>0</v>
      </c>
      <c r="G142" s="43">
        <f t="shared" si="21"/>
        <v>0</v>
      </c>
      <c r="I142" s="43">
        <f t="shared" si="22"/>
        <v>0</v>
      </c>
      <c r="J142" s="11">
        <f t="shared" si="23"/>
        <v>0</v>
      </c>
      <c r="K142" s="11">
        <f t="shared" si="23"/>
        <v>0</v>
      </c>
      <c r="L142" s="11">
        <f t="shared" si="23"/>
        <v>0</v>
      </c>
      <c r="M142" s="11">
        <f t="shared" si="23"/>
        <v>0</v>
      </c>
      <c r="N142" s="11">
        <f t="shared" si="23"/>
        <v>0</v>
      </c>
    </row>
    <row r="143" spans="1:14">
      <c r="A143" s="52" t="str">
        <f>'3_Pers_costs_detailed_calc'!$S$3</f>
        <v>3.16</v>
      </c>
      <c r="B143" s="41" t="str">
        <f>'3_Pers_costs_detailed_calc'!$S$4</f>
        <v>…</v>
      </c>
      <c r="C143" s="54"/>
      <c r="D143" s="67"/>
      <c r="E143" s="64"/>
      <c r="F143" s="40">
        <f>'3_Pers_costs_detailed_calc'!$S$40</f>
        <v>0</v>
      </c>
      <c r="G143" s="43">
        <f t="shared" si="21"/>
        <v>0</v>
      </c>
      <c r="I143" s="43">
        <f t="shared" si="22"/>
        <v>0</v>
      </c>
      <c r="J143" s="11">
        <f t="shared" si="23"/>
        <v>0</v>
      </c>
      <c r="K143" s="11">
        <f t="shared" si="23"/>
        <v>0</v>
      </c>
      <c r="L143" s="11">
        <f t="shared" si="23"/>
        <v>0</v>
      </c>
      <c r="M143" s="11">
        <f t="shared" si="23"/>
        <v>0</v>
      </c>
      <c r="N143" s="11">
        <f t="shared" si="23"/>
        <v>0</v>
      </c>
    </row>
    <row r="144" spans="1:14">
      <c r="A144" s="52" t="str">
        <f>'3_Pers_costs_detailed_calc'!$T$3</f>
        <v>3.17</v>
      </c>
      <c r="B144" s="41" t="str">
        <f>'3_Pers_costs_detailed_calc'!$T$4</f>
        <v>…</v>
      </c>
      <c r="C144" s="54"/>
      <c r="D144" s="67"/>
      <c r="E144" s="64"/>
      <c r="F144" s="40">
        <f>'3_Pers_costs_detailed_calc'!$T$40</f>
        <v>0</v>
      </c>
      <c r="G144" s="43">
        <f t="shared" si="21"/>
        <v>0</v>
      </c>
      <c r="I144" s="43">
        <f t="shared" si="22"/>
        <v>0</v>
      </c>
      <c r="J144" s="11">
        <f t="shared" si="23"/>
        <v>0</v>
      </c>
      <c r="K144" s="11">
        <f t="shared" si="23"/>
        <v>0</v>
      </c>
      <c r="L144" s="11">
        <f t="shared" si="23"/>
        <v>0</v>
      </c>
      <c r="M144" s="11">
        <f t="shared" si="23"/>
        <v>0</v>
      </c>
      <c r="N144" s="11">
        <f t="shared" si="23"/>
        <v>0</v>
      </c>
    </row>
    <row r="145" spans="1:14">
      <c r="A145" s="52" t="str">
        <f>'3_Pers_costs_detailed_calc'!$U$3</f>
        <v>3.18</v>
      </c>
      <c r="B145" s="41" t="str">
        <f>'3_Pers_costs_detailed_calc'!$U$4</f>
        <v>…</v>
      </c>
      <c r="C145" s="54"/>
      <c r="D145" s="67"/>
      <c r="E145" s="64"/>
      <c r="F145" s="40">
        <f>'3_Pers_costs_detailed_calc'!$U$40</f>
        <v>0</v>
      </c>
      <c r="G145" s="43">
        <f t="shared" si="21"/>
        <v>0</v>
      </c>
      <c r="I145" s="43">
        <f t="shared" si="22"/>
        <v>0</v>
      </c>
      <c r="J145" s="11">
        <f t="shared" si="23"/>
        <v>0</v>
      </c>
      <c r="K145" s="11">
        <f t="shared" si="23"/>
        <v>0</v>
      </c>
      <c r="L145" s="11">
        <f t="shared" si="23"/>
        <v>0</v>
      </c>
      <c r="M145" s="11">
        <f t="shared" si="23"/>
        <v>0</v>
      </c>
      <c r="N145" s="11">
        <f t="shared" si="23"/>
        <v>0</v>
      </c>
    </row>
    <row r="146" spans="1:14">
      <c r="A146" s="52" t="str">
        <f>'3_Pers_costs_detailed_calc'!$V$3</f>
        <v>3.19</v>
      </c>
      <c r="B146" s="41" t="str">
        <f>'3_Pers_costs_detailed_calc'!$V$4</f>
        <v>…</v>
      </c>
      <c r="C146" s="54"/>
      <c r="D146" s="67"/>
      <c r="E146" s="64"/>
      <c r="F146" s="40">
        <f>'3_Pers_costs_detailed_calc'!$V$40</f>
        <v>0</v>
      </c>
      <c r="G146" s="43">
        <f t="shared" si="21"/>
        <v>0</v>
      </c>
      <c r="I146" s="43">
        <f t="shared" si="22"/>
        <v>0</v>
      </c>
      <c r="J146" s="11">
        <f t="shared" si="23"/>
        <v>0</v>
      </c>
      <c r="K146" s="11">
        <f t="shared" si="23"/>
        <v>0</v>
      </c>
      <c r="L146" s="11">
        <f t="shared" si="23"/>
        <v>0</v>
      </c>
      <c r="M146" s="11">
        <f t="shared" si="23"/>
        <v>0</v>
      </c>
      <c r="N146" s="11">
        <f t="shared" si="23"/>
        <v>0</v>
      </c>
    </row>
    <row r="147" spans="1:14">
      <c r="A147" s="52" t="str">
        <f>'3_Pers_costs_detailed_calc'!$W$3</f>
        <v>3.20</v>
      </c>
      <c r="B147" s="41" t="str">
        <f>'3_Pers_costs_detailed_calc'!$W$4</f>
        <v>…</v>
      </c>
      <c r="C147" s="54"/>
      <c r="D147" s="67"/>
      <c r="E147" s="64"/>
      <c r="F147" s="40">
        <f>'3_Pers_costs_detailed_calc'!$W$40</f>
        <v>0</v>
      </c>
      <c r="G147" s="43">
        <f t="shared" si="21"/>
        <v>0</v>
      </c>
      <c r="I147" s="43">
        <f t="shared" si="22"/>
        <v>0</v>
      </c>
      <c r="J147" s="11">
        <f t="shared" si="23"/>
        <v>0</v>
      </c>
      <c r="K147" s="11">
        <f t="shared" si="23"/>
        <v>0</v>
      </c>
      <c r="L147" s="11">
        <f t="shared" si="23"/>
        <v>0</v>
      </c>
      <c r="M147" s="11">
        <f t="shared" si="23"/>
        <v>0</v>
      </c>
      <c r="N147" s="11">
        <f t="shared" si="23"/>
        <v>0</v>
      </c>
    </row>
    <row r="148" spans="1:14">
      <c r="A148" s="52" t="str">
        <f>'3_Pers_costs_detailed_calc'!$X$3</f>
        <v>3.21</v>
      </c>
      <c r="B148" s="41" t="str">
        <f>'3_Pers_costs_detailed_calc'!$X$4</f>
        <v>…</v>
      </c>
      <c r="C148" s="54"/>
      <c r="D148" s="67"/>
      <c r="E148" s="64"/>
      <c r="F148" s="40">
        <f>'3_Pers_costs_detailed_calc'!$X$40</f>
        <v>0</v>
      </c>
      <c r="G148" s="43">
        <f t="shared" si="21"/>
        <v>0</v>
      </c>
      <c r="I148" s="43">
        <f t="shared" si="22"/>
        <v>0</v>
      </c>
      <c r="J148" s="11">
        <f t="shared" ref="J148:N157" si="24">J$123*$G148</f>
        <v>0</v>
      </c>
      <c r="K148" s="11">
        <f t="shared" si="24"/>
        <v>0</v>
      </c>
      <c r="L148" s="11">
        <f t="shared" si="24"/>
        <v>0</v>
      </c>
      <c r="M148" s="11">
        <f t="shared" si="24"/>
        <v>0</v>
      </c>
      <c r="N148" s="11">
        <f t="shared" si="24"/>
        <v>0</v>
      </c>
    </row>
    <row r="149" spans="1:14">
      <c r="A149" s="52" t="str">
        <f>'3_Pers_costs_detailed_calc'!$Y$3</f>
        <v>3.22</v>
      </c>
      <c r="B149" s="41" t="str">
        <f>'3_Pers_costs_detailed_calc'!$Y$4</f>
        <v>…</v>
      </c>
      <c r="C149" s="54"/>
      <c r="D149" s="67"/>
      <c r="E149" s="64"/>
      <c r="F149" s="40">
        <f>'3_Pers_costs_detailed_calc'!$Y$40</f>
        <v>0</v>
      </c>
      <c r="G149" s="43">
        <f t="shared" si="21"/>
        <v>0</v>
      </c>
      <c r="I149" s="43">
        <f t="shared" si="22"/>
        <v>0</v>
      </c>
      <c r="J149" s="11">
        <f t="shared" si="24"/>
        <v>0</v>
      </c>
      <c r="K149" s="11">
        <f t="shared" si="24"/>
        <v>0</v>
      </c>
      <c r="L149" s="11">
        <f t="shared" si="24"/>
        <v>0</v>
      </c>
      <c r="M149" s="11">
        <f t="shared" si="24"/>
        <v>0</v>
      </c>
      <c r="N149" s="11">
        <f t="shared" si="24"/>
        <v>0</v>
      </c>
    </row>
    <row r="150" spans="1:14">
      <c r="A150" s="52" t="str">
        <f>'3_Pers_costs_detailed_calc'!$Z$3</f>
        <v>3.23</v>
      </c>
      <c r="B150" s="41" t="str">
        <f>'3_Pers_costs_detailed_calc'!$Z$4</f>
        <v>…</v>
      </c>
      <c r="C150" s="54"/>
      <c r="D150" s="67"/>
      <c r="E150" s="64"/>
      <c r="F150" s="40">
        <f>'3_Pers_costs_detailed_calc'!$Z$40</f>
        <v>0</v>
      </c>
      <c r="G150" s="43">
        <f t="shared" si="21"/>
        <v>0</v>
      </c>
      <c r="I150" s="43">
        <f t="shared" si="22"/>
        <v>0</v>
      </c>
      <c r="J150" s="11">
        <f t="shared" si="24"/>
        <v>0</v>
      </c>
      <c r="K150" s="11">
        <f t="shared" si="24"/>
        <v>0</v>
      </c>
      <c r="L150" s="11">
        <f t="shared" si="24"/>
        <v>0</v>
      </c>
      <c r="M150" s="11">
        <f t="shared" si="24"/>
        <v>0</v>
      </c>
      <c r="N150" s="11">
        <f t="shared" si="24"/>
        <v>0</v>
      </c>
    </row>
    <row r="151" spans="1:14">
      <c r="A151" s="52" t="str">
        <f>'3_Pers_costs_detailed_calc'!$AA$3</f>
        <v>3.24</v>
      </c>
      <c r="B151" s="41" t="str">
        <f>'3_Pers_costs_detailed_calc'!$AA$4</f>
        <v>…</v>
      </c>
      <c r="C151" s="54"/>
      <c r="D151" s="67"/>
      <c r="E151" s="64"/>
      <c r="F151" s="40">
        <f>'3_Pers_costs_detailed_calc'!$AA$40</f>
        <v>0</v>
      </c>
      <c r="G151" s="43">
        <f t="shared" si="21"/>
        <v>0</v>
      </c>
      <c r="I151" s="43">
        <f t="shared" si="22"/>
        <v>0</v>
      </c>
      <c r="J151" s="11">
        <f t="shared" si="24"/>
        <v>0</v>
      </c>
      <c r="K151" s="11">
        <f t="shared" si="24"/>
        <v>0</v>
      </c>
      <c r="L151" s="11">
        <f t="shared" si="24"/>
        <v>0</v>
      </c>
      <c r="M151" s="11">
        <f t="shared" si="24"/>
        <v>0</v>
      </c>
      <c r="N151" s="11">
        <f t="shared" si="24"/>
        <v>0</v>
      </c>
    </row>
    <row r="152" spans="1:14">
      <c r="A152" s="52" t="str">
        <f>'3_Pers_costs_detailed_calc'!$AB$3</f>
        <v>3.25</v>
      </c>
      <c r="B152" s="41" t="str">
        <f>'3_Pers_costs_detailed_calc'!$AB$4</f>
        <v>…</v>
      </c>
      <c r="C152" s="54"/>
      <c r="D152" s="67"/>
      <c r="E152" s="64"/>
      <c r="F152" s="40">
        <f>'3_Pers_costs_detailed_calc'!$AB$40</f>
        <v>0</v>
      </c>
      <c r="G152" s="43">
        <f t="shared" si="21"/>
        <v>0</v>
      </c>
      <c r="I152" s="43">
        <f t="shared" si="22"/>
        <v>0</v>
      </c>
      <c r="J152" s="11">
        <f t="shared" si="24"/>
        <v>0</v>
      </c>
      <c r="K152" s="11">
        <f t="shared" si="24"/>
        <v>0</v>
      </c>
      <c r="L152" s="11">
        <f t="shared" si="24"/>
        <v>0</v>
      </c>
      <c r="M152" s="11">
        <f t="shared" si="24"/>
        <v>0</v>
      </c>
      <c r="N152" s="11">
        <f t="shared" si="24"/>
        <v>0</v>
      </c>
    </row>
    <row r="153" spans="1:14" hidden="1">
      <c r="A153" s="52" t="str">
        <f>'3_Pers_costs_detailed_calc'!$AC$3</f>
        <v>3.26</v>
      </c>
      <c r="B153" s="41" t="str">
        <f>'3_Pers_costs_detailed_calc'!$AC$4</f>
        <v>…</v>
      </c>
      <c r="C153" s="54"/>
      <c r="D153" s="67"/>
      <c r="E153" s="64"/>
      <c r="F153" s="40">
        <f>'3_Pers_costs_detailed_calc'!$AC$40</f>
        <v>0</v>
      </c>
      <c r="G153" s="43">
        <f t="shared" si="21"/>
        <v>0</v>
      </c>
      <c r="I153" s="43">
        <f t="shared" si="22"/>
        <v>0</v>
      </c>
      <c r="J153" s="11">
        <f t="shared" si="24"/>
        <v>0</v>
      </c>
      <c r="K153" s="11">
        <f t="shared" si="24"/>
        <v>0</v>
      </c>
      <c r="L153" s="11">
        <f t="shared" si="24"/>
        <v>0</v>
      </c>
      <c r="M153" s="11">
        <f t="shared" si="24"/>
        <v>0</v>
      </c>
      <c r="N153" s="11">
        <f t="shared" si="24"/>
        <v>0</v>
      </c>
    </row>
    <row r="154" spans="1:14" hidden="1">
      <c r="A154" s="52" t="str">
        <f>'3_Pers_costs_detailed_calc'!$AD$3</f>
        <v>3.27</v>
      </c>
      <c r="B154" s="41" t="str">
        <f>'3_Pers_costs_detailed_calc'!$AD$4</f>
        <v>…</v>
      </c>
      <c r="C154" s="54"/>
      <c r="D154" s="67"/>
      <c r="E154" s="64"/>
      <c r="F154" s="40">
        <f>'3_Pers_costs_detailed_calc'!$AD$40</f>
        <v>0</v>
      </c>
      <c r="G154" s="43">
        <f t="shared" si="21"/>
        <v>0</v>
      </c>
      <c r="I154" s="43">
        <f t="shared" si="22"/>
        <v>0</v>
      </c>
      <c r="J154" s="11">
        <f t="shared" si="24"/>
        <v>0</v>
      </c>
      <c r="K154" s="11">
        <f t="shared" si="24"/>
        <v>0</v>
      </c>
      <c r="L154" s="11">
        <f t="shared" si="24"/>
        <v>0</v>
      </c>
      <c r="M154" s="11">
        <f t="shared" si="24"/>
        <v>0</v>
      </c>
      <c r="N154" s="11">
        <f t="shared" si="24"/>
        <v>0</v>
      </c>
    </row>
    <row r="155" spans="1:14" hidden="1">
      <c r="A155" s="52" t="str">
        <f>'3_Pers_costs_detailed_calc'!$AE$3</f>
        <v>3.28</v>
      </c>
      <c r="B155" s="41" t="str">
        <f>'3_Pers_costs_detailed_calc'!$AE$4</f>
        <v>…</v>
      </c>
      <c r="C155" s="54"/>
      <c r="D155" s="67"/>
      <c r="E155" s="64"/>
      <c r="F155" s="40">
        <f>'3_Pers_costs_detailed_calc'!$AE$40</f>
        <v>0</v>
      </c>
      <c r="G155" s="43">
        <f t="shared" si="21"/>
        <v>0</v>
      </c>
      <c r="I155" s="43">
        <f t="shared" si="22"/>
        <v>0</v>
      </c>
      <c r="J155" s="11">
        <f t="shared" si="24"/>
        <v>0</v>
      </c>
      <c r="K155" s="11">
        <f t="shared" si="24"/>
        <v>0</v>
      </c>
      <c r="L155" s="11">
        <f t="shared" si="24"/>
        <v>0</v>
      </c>
      <c r="M155" s="11">
        <f t="shared" si="24"/>
        <v>0</v>
      </c>
      <c r="N155" s="11">
        <f t="shared" si="24"/>
        <v>0</v>
      </c>
    </row>
    <row r="156" spans="1:14" hidden="1">
      <c r="A156" s="52" t="str">
        <f>'3_Pers_costs_detailed_calc'!$AF$3</f>
        <v>3.29</v>
      </c>
      <c r="B156" s="41" t="str">
        <f>'3_Pers_costs_detailed_calc'!$AF$4</f>
        <v>…</v>
      </c>
      <c r="C156" s="54"/>
      <c r="D156" s="67"/>
      <c r="E156" s="64"/>
      <c r="F156" s="40">
        <f>'3_Pers_costs_detailed_calc'!$AF$40</f>
        <v>0</v>
      </c>
      <c r="G156" s="43">
        <f t="shared" si="21"/>
        <v>0</v>
      </c>
      <c r="I156" s="43">
        <f t="shared" si="22"/>
        <v>0</v>
      </c>
      <c r="J156" s="11">
        <f t="shared" si="24"/>
        <v>0</v>
      </c>
      <c r="K156" s="11">
        <f t="shared" si="24"/>
        <v>0</v>
      </c>
      <c r="L156" s="11">
        <f t="shared" si="24"/>
        <v>0</v>
      </c>
      <c r="M156" s="11">
        <f t="shared" si="24"/>
        <v>0</v>
      </c>
      <c r="N156" s="11">
        <f t="shared" si="24"/>
        <v>0</v>
      </c>
    </row>
    <row r="157" spans="1:14" hidden="1">
      <c r="A157" s="52" t="str">
        <f>'3_Pers_costs_detailed_calc'!$AG$3</f>
        <v>3.30</v>
      </c>
      <c r="B157" s="41" t="str">
        <f>'3_Pers_costs_detailed_calc'!$AG$4</f>
        <v>…</v>
      </c>
      <c r="C157" s="54"/>
      <c r="D157" s="67"/>
      <c r="E157" s="64"/>
      <c r="F157" s="40">
        <f>'3_Pers_costs_detailed_calc'!$AG$40</f>
        <v>0</v>
      </c>
      <c r="G157" s="43">
        <f t="shared" si="21"/>
        <v>0</v>
      </c>
      <c r="I157" s="43">
        <f t="shared" si="22"/>
        <v>0</v>
      </c>
      <c r="J157" s="11">
        <f t="shared" si="24"/>
        <v>0</v>
      </c>
      <c r="K157" s="11">
        <f t="shared" si="24"/>
        <v>0</v>
      </c>
      <c r="L157" s="11">
        <f t="shared" si="24"/>
        <v>0</v>
      </c>
      <c r="M157" s="11">
        <f t="shared" si="24"/>
        <v>0</v>
      </c>
      <c r="N157" s="11">
        <f t="shared" si="24"/>
        <v>0</v>
      </c>
    </row>
    <row r="158" spans="1:14" hidden="1">
      <c r="A158" s="52" t="str">
        <f>'3_Pers_costs_detailed_calc'!$AH$3</f>
        <v>3.31</v>
      </c>
      <c r="B158" s="41" t="str">
        <f>'3_Pers_costs_detailed_calc'!$AH$4</f>
        <v>…</v>
      </c>
      <c r="C158" s="54"/>
      <c r="D158" s="67"/>
      <c r="E158" s="64"/>
      <c r="F158" s="40">
        <f>'3_Pers_costs_detailed_calc'!$AH$40</f>
        <v>0</v>
      </c>
      <c r="G158" s="43">
        <f t="shared" si="21"/>
        <v>0</v>
      </c>
      <c r="I158" s="43">
        <f t="shared" si="22"/>
        <v>0</v>
      </c>
      <c r="J158" s="11">
        <f t="shared" ref="J158:N167" si="25">J$123*$G158</f>
        <v>0</v>
      </c>
      <c r="K158" s="11">
        <f t="shared" si="25"/>
        <v>0</v>
      </c>
      <c r="L158" s="11">
        <f t="shared" si="25"/>
        <v>0</v>
      </c>
      <c r="M158" s="11">
        <f t="shared" si="25"/>
        <v>0</v>
      </c>
      <c r="N158" s="11">
        <f t="shared" si="25"/>
        <v>0</v>
      </c>
    </row>
    <row r="159" spans="1:14" hidden="1">
      <c r="A159" s="52" t="str">
        <f>'3_Pers_costs_detailed_calc'!$AI$3</f>
        <v>3.32</v>
      </c>
      <c r="B159" s="41" t="str">
        <f>'3_Pers_costs_detailed_calc'!$AI$4</f>
        <v>…</v>
      </c>
      <c r="C159" s="54"/>
      <c r="D159" s="67"/>
      <c r="E159" s="64"/>
      <c r="F159" s="40">
        <f>'3_Pers_costs_detailed_calc'!$AI$40</f>
        <v>0</v>
      </c>
      <c r="G159" s="43">
        <f t="shared" si="21"/>
        <v>0</v>
      </c>
      <c r="I159" s="43">
        <f t="shared" si="22"/>
        <v>0</v>
      </c>
      <c r="J159" s="11">
        <f t="shared" si="25"/>
        <v>0</v>
      </c>
      <c r="K159" s="11">
        <f t="shared" si="25"/>
        <v>0</v>
      </c>
      <c r="L159" s="11">
        <f t="shared" si="25"/>
        <v>0</v>
      </c>
      <c r="M159" s="11">
        <f t="shared" si="25"/>
        <v>0</v>
      </c>
      <c r="N159" s="11">
        <f t="shared" si="25"/>
        <v>0</v>
      </c>
    </row>
    <row r="160" spans="1:14" hidden="1">
      <c r="A160" s="52" t="str">
        <f>'3_Pers_costs_detailed_calc'!$AJ$3</f>
        <v>3.33</v>
      </c>
      <c r="B160" s="41" t="str">
        <f>'3_Pers_costs_detailed_calc'!$AJ$4</f>
        <v>…</v>
      </c>
      <c r="C160" s="54"/>
      <c r="D160" s="67"/>
      <c r="E160" s="64"/>
      <c r="F160" s="40">
        <f>'3_Pers_costs_detailed_calc'!$AJ$40</f>
        <v>0</v>
      </c>
      <c r="G160" s="43">
        <f t="shared" si="21"/>
        <v>0</v>
      </c>
      <c r="I160" s="43">
        <f t="shared" si="22"/>
        <v>0</v>
      </c>
      <c r="J160" s="11">
        <f t="shared" si="25"/>
        <v>0</v>
      </c>
      <c r="K160" s="11">
        <f t="shared" si="25"/>
        <v>0</v>
      </c>
      <c r="L160" s="11">
        <f t="shared" si="25"/>
        <v>0</v>
      </c>
      <c r="M160" s="11">
        <f t="shared" si="25"/>
        <v>0</v>
      </c>
      <c r="N160" s="11">
        <f t="shared" si="25"/>
        <v>0</v>
      </c>
    </row>
    <row r="161" spans="1:14" hidden="1">
      <c r="A161" s="52" t="str">
        <f>'3_Pers_costs_detailed_calc'!$AK$3</f>
        <v>3.34</v>
      </c>
      <c r="B161" s="41" t="str">
        <f>'3_Pers_costs_detailed_calc'!$AK$4</f>
        <v>…</v>
      </c>
      <c r="C161" s="54"/>
      <c r="D161" s="67"/>
      <c r="E161" s="64"/>
      <c r="F161" s="40">
        <f>'3_Pers_costs_detailed_calc'!$AK$40</f>
        <v>0</v>
      </c>
      <c r="G161" s="43">
        <f t="shared" si="21"/>
        <v>0</v>
      </c>
      <c r="I161" s="43">
        <f t="shared" si="22"/>
        <v>0</v>
      </c>
      <c r="J161" s="11">
        <f t="shared" si="25"/>
        <v>0</v>
      </c>
      <c r="K161" s="11">
        <f t="shared" si="25"/>
        <v>0</v>
      </c>
      <c r="L161" s="11">
        <f t="shared" si="25"/>
        <v>0</v>
      </c>
      <c r="M161" s="11">
        <f t="shared" si="25"/>
        <v>0</v>
      </c>
      <c r="N161" s="11">
        <f t="shared" si="25"/>
        <v>0</v>
      </c>
    </row>
    <row r="162" spans="1:14" hidden="1">
      <c r="A162" s="52" t="str">
        <f>'3_Pers_costs_detailed_calc'!$AL$3</f>
        <v>3.35</v>
      </c>
      <c r="B162" s="41" t="str">
        <f>'3_Pers_costs_detailed_calc'!$AL$4</f>
        <v>…</v>
      </c>
      <c r="C162" s="54"/>
      <c r="D162" s="67"/>
      <c r="E162" s="64"/>
      <c r="F162" s="40">
        <f>'3_Pers_costs_detailed_calc'!$AL$40</f>
        <v>0</v>
      </c>
      <c r="G162" s="43">
        <f t="shared" si="21"/>
        <v>0</v>
      </c>
      <c r="I162" s="43">
        <f t="shared" si="22"/>
        <v>0</v>
      </c>
      <c r="J162" s="11">
        <f t="shared" si="25"/>
        <v>0</v>
      </c>
      <c r="K162" s="11">
        <f t="shared" si="25"/>
        <v>0</v>
      </c>
      <c r="L162" s="11">
        <f t="shared" si="25"/>
        <v>0</v>
      </c>
      <c r="M162" s="11">
        <f t="shared" si="25"/>
        <v>0</v>
      </c>
      <c r="N162" s="11">
        <f t="shared" si="25"/>
        <v>0</v>
      </c>
    </row>
    <row r="163" spans="1:14" hidden="1">
      <c r="A163" s="52" t="str">
        <f>'3_Pers_costs_detailed_calc'!$AM$3</f>
        <v>3.36</v>
      </c>
      <c r="B163" s="41" t="str">
        <f>'3_Pers_costs_detailed_calc'!$AM$4</f>
        <v>…</v>
      </c>
      <c r="C163" s="54"/>
      <c r="D163" s="67"/>
      <c r="E163" s="64"/>
      <c r="F163" s="40">
        <f>'3_Pers_costs_detailed_calc'!$AM$40</f>
        <v>0</v>
      </c>
      <c r="G163" s="43">
        <f t="shared" si="21"/>
        <v>0</v>
      </c>
      <c r="I163" s="43">
        <f t="shared" si="22"/>
        <v>0</v>
      </c>
      <c r="J163" s="11">
        <f t="shared" si="25"/>
        <v>0</v>
      </c>
      <c r="K163" s="11">
        <f t="shared" si="25"/>
        <v>0</v>
      </c>
      <c r="L163" s="11">
        <f t="shared" si="25"/>
        <v>0</v>
      </c>
      <c r="M163" s="11">
        <f t="shared" si="25"/>
        <v>0</v>
      </c>
      <c r="N163" s="11">
        <f t="shared" si="25"/>
        <v>0</v>
      </c>
    </row>
    <row r="164" spans="1:14" hidden="1">
      <c r="A164" s="52" t="str">
        <f>'3_Pers_costs_detailed_calc'!$AN$3</f>
        <v>3.37</v>
      </c>
      <c r="B164" s="41" t="str">
        <f>'3_Pers_costs_detailed_calc'!$AN$4</f>
        <v>…</v>
      </c>
      <c r="C164" s="54"/>
      <c r="D164" s="67"/>
      <c r="E164" s="64"/>
      <c r="F164" s="40">
        <f>'3_Pers_costs_detailed_calc'!$AN$40</f>
        <v>0</v>
      </c>
      <c r="G164" s="43">
        <f t="shared" si="21"/>
        <v>0</v>
      </c>
      <c r="I164" s="43">
        <f t="shared" si="22"/>
        <v>0</v>
      </c>
      <c r="J164" s="11">
        <f t="shared" si="25"/>
        <v>0</v>
      </c>
      <c r="K164" s="11">
        <f t="shared" si="25"/>
        <v>0</v>
      </c>
      <c r="L164" s="11">
        <f t="shared" si="25"/>
        <v>0</v>
      </c>
      <c r="M164" s="11">
        <f t="shared" si="25"/>
        <v>0</v>
      </c>
      <c r="N164" s="11">
        <f t="shared" si="25"/>
        <v>0</v>
      </c>
    </row>
    <row r="165" spans="1:14" hidden="1">
      <c r="A165" s="52" t="str">
        <f>'3_Pers_costs_detailed_calc'!$AO$3</f>
        <v>3.38</v>
      </c>
      <c r="B165" s="41" t="str">
        <f>'3_Pers_costs_detailed_calc'!$AO$4</f>
        <v>…</v>
      </c>
      <c r="C165" s="54"/>
      <c r="D165" s="67"/>
      <c r="E165" s="64"/>
      <c r="F165" s="40">
        <f>'3_Pers_costs_detailed_calc'!$AO$40</f>
        <v>0</v>
      </c>
      <c r="G165" s="43">
        <f t="shared" si="21"/>
        <v>0</v>
      </c>
      <c r="I165" s="43">
        <f t="shared" si="22"/>
        <v>0</v>
      </c>
      <c r="J165" s="11">
        <f t="shared" si="25"/>
        <v>0</v>
      </c>
      <c r="K165" s="11">
        <f t="shared" si="25"/>
        <v>0</v>
      </c>
      <c r="L165" s="11">
        <f t="shared" si="25"/>
        <v>0</v>
      </c>
      <c r="M165" s="11">
        <f t="shared" si="25"/>
        <v>0</v>
      </c>
      <c r="N165" s="11">
        <f t="shared" si="25"/>
        <v>0</v>
      </c>
    </row>
    <row r="166" spans="1:14" hidden="1">
      <c r="A166" s="52" t="str">
        <f>'3_Pers_costs_detailed_calc'!$AP$3</f>
        <v>3.39</v>
      </c>
      <c r="B166" s="41" t="str">
        <f>'3_Pers_costs_detailed_calc'!$AP$4</f>
        <v>…</v>
      </c>
      <c r="C166" s="54"/>
      <c r="D166" s="67"/>
      <c r="E166" s="64"/>
      <c r="F166" s="40">
        <f>'3_Pers_costs_detailed_calc'!$AP$40</f>
        <v>0</v>
      </c>
      <c r="G166" s="43">
        <f t="shared" si="21"/>
        <v>0</v>
      </c>
      <c r="I166" s="43">
        <f t="shared" si="22"/>
        <v>0</v>
      </c>
      <c r="J166" s="11">
        <f t="shared" si="25"/>
        <v>0</v>
      </c>
      <c r="K166" s="11">
        <f t="shared" si="25"/>
        <v>0</v>
      </c>
      <c r="L166" s="11">
        <f t="shared" si="25"/>
        <v>0</v>
      </c>
      <c r="M166" s="11">
        <f t="shared" si="25"/>
        <v>0</v>
      </c>
      <c r="N166" s="11">
        <f t="shared" si="25"/>
        <v>0</v>
      </c>
    </row>
    <row r="167" spans="1:14" hidden="1">
      <c r="A167" s="52" t="str">
        <f>'3_Pers_costs_detailed_calc'!$AQ$3</f>
        <v>3.40</v>
      </c>
      <c r="B167" s="41" t="str">
        <f>'3_Pers_costs_detailed_calc'!$AQ$4</f>
        <v>…</v>
      </c>
      <c r="C167" s="54"/>
      <c r="D167" s="67"/>
      <c r="E167" s="64"/>
      <c r="F167" s="40">
        <f>'3_Pers_costs_detailed_calc'!$AQ$40</f>
        <v>0</v>
      </c>
      <c r="G167" s="43">
        <f t="shared" si="21"/>
        <v>0</v>
      </c>
      <c r="I167" s="43">
        <f t="shared" si="22"/>
        <v>0</v>
      </c>
      <c r="J167" s="11">
        <f t="shared" si="25"/>
        <v>0</v>
      </c>
      <c r="K167" s="11">
        <f t="shared" si="25"/>
        <v>0</v>
      </c>
      <c r="L167" s="11">
        <f t="shared" si="25"/>
        <v>0</v>
      </c>
      <c r="M167" s="11">
        <f t="shared" si="25"/>
        <v>0</v>
      </c>
      <c r="N167" s="11">
        <f t="shared" si="25"/>
        <v>0</v>
      </c>
    </row>
    <row r="168" spans="1:14" hidden="1">
      <c r="A168" s="52" t="str">
        <f>'3_Pers_costs_detailed_calc'!$AR$3</f>
        <v>3.41</v>
      </c>
      <c r="B168" s="41" t="str">
        <f>'3_Pers_costs_detailed_calc'!$AR$4</f>
        <v>…</v>
      </c>
      <c r="C168" s="54"/>
      <c r="D168" s="67"/>
      <c r="E168" s="64"/>
      <c r="F168" s="40">
        <f>'3_Pers_costs_detailed_calc'!$AR$40</f>
        <v>0</v>
      </c>
      <c r="G168" s="43">
        <f>IF(E168=0,F168*D168,E168*D168)</f>
        <v>0</v>
      </c>
      <c r="I168" s="43">
        <f t="shared" si="22"/>
        <v>0</v>
      </c>
      <c r="J168" s="11">
        <f t="shared" ref="J168:N175" si="26">J$123*$G168</f>
        <v>0</v>
      </c>
      <c r="K168" s="11">
        <f t="shared" si="26"/>
        <v>0</v>
      </c>
      <c r="L168" s="11">
        <f t="shared" si="26"/>
        <v>0</v>
      </c>
      <c r="M168" s="11">
        <f t="shared" si="26"/>
        <v>0</v>
      </c>
      <c r="N168" s="11">
        <f t="shared" si="26"/>
        <v>0</v>
      </c>
    </row>
    <row r="169" spans="1:14" hidden="1">
      <c r="A169" s="52" t="str">
        <f>'3_Pers_costs_detailed_calc'!$AS$3</f>
        <v>3.42</v>
      </c>
      <c r="B169" s="41" t="str">
        <f>'3_Pers_costs_detailed_calc'!$AS$4</f>
        <v>…</v>
      </c>
      <c r="C169" s="54"/>
      <c r="D169" s="67"/>
      <c r="E169" s="64"/>
      <c r="F169" s="40">
        <f>'3_Pers_costs_detailed_calc'!$AS$40</f>
        <v>0</v>
      </c>
      <c r="G169" s="43">
        <f t="shared" si="21"/>
        <v>0</v>
      </c>
      <c r="I169" s="43">
        <f t="shared" si="22"/>
        <v>0</v>
      </c>
      <c r="J169" s="11">
        <f t="shared" si="26"/>
        <v>0</v>
      </c>
      <c r="K169" s="11">
        <f t="shared" si="26"/>
        <v>0</v>
      </c>
      <c r="L169" s="11">
        <f t="shared" si="26"/>
        <v>0</v>
      </c>
      <c r="M169" s="11">
        <f t="shared" si="26"/>
        <v>0</v>
      </c>
      <c r="N169" s="11">
        <f t="shared" si="26"/>
        <v>0</v>
      </c>
    </row>
    <row r="170" spans="1:14" hidden="1">
      <c r="A170" s="52" t="str">
        <f>'3_Pers_costs_detailed_calc'!$AT$3</f>
        <v>3.43</v>
      </c>
      <c r="B170" s="41" t="str">
        <f>'3_Pers_costs_detailed_calc'!$AT$4</f>
        <v>…</v>
      </c>
      <c r="C170" s="54"/>
      <c r="D170" s="67"/>
      <c r="E170" s="64"/>
      <c r="F170" s="40">
        <f>'3_Pers_costs_detailed_calc'!$AT$40</f>
        <v>0</v>
      </c>
      <c r="G170" s="43">
        <f t="shared" si="21"/>
        <v>0</v>
      </c>
      <c r="I170" s="43">
        <f t="shared" si="22"/>
        <v>0</v>
      </c>
      <c r="J170" s="11">
        <f t="shared" si="26"/>
        <v>0</v>
      </c>
      <c r="K170" s="11">
        <f t="shared" si="26"/>
        <v>0</v>
      </c>
      <c r="L170" s="11">
        <f t="shared" si="26"/>
        <v>0</v>
      </c>
      <c r="M170" s="11">
        <f t="shared" si="26"/>
        <v>0</v>
      </c>
      <c r="N170" s="11">
        <f t="shared" si="26"/>
        <v>0</v>
      </c>
    </row>
    <row r="171" spans="1:14" hidden="1">
      <c r="A171" s="52" t="str">
        <f>'3_Pers_costs_detailed_calc'!$AU$3</f>
        <v>3.44</v>
      </c>
      <c r="B171" s="41" t="str">
        <f>'3_Pers_costs_detailed_calc'!$AU$4</f>
        <v>…</v>
      </c>
      <c r="C171" s="54"/>
      <c r="D171" s="67"/>
      <c r="E171" s="64"/>
      <c r="F171" s="40">
        <f>'3_Pers_costs_detailed_calc'!$AU$40</f>
        <v>0</v>
      </c>
      <c r="G171" s="43">
        <f t="shared" si="21"/>
        <v>0</v>
      </c>
      <c r="I171" s="43">
        <f t="shared" si="22"/>
        <v>0</v>
      </c>
      <c r="J171" s="11">
        <f t="shared" si="26"/>
        <v>0</v>
      </c>
      <c r="K171" s="11">
        <f t="shared" si="26"/>
        <v>0</v>
      </c>
      <c r="L171" s="11">
        <f t="shared" si="26"/>
        <v>0</v>
      </c>
      <c r="M171" s="11">
        <f t="shared" si="26"/>
        <v>0</v>
      </c>
      <c r="N171" s="11">
        <f t="shared" si="26"/>
        <v>0</v>
      </c>
    </row>
    <row r="172" spans="1:14" hidden="1">
      <c r="A172" s="52" t="str">
        <f>'3_Pers_costs_detailed_calc'!$AV$3</f>
        <v>3.45</v>
      </c>
      <c r="B172" s="41" t="str">
        <f>'3_Pers_costs_detailed_calc'!$AV$4</f>
        <v>…</v>
      </c>
      <c r="C172" s="54"/>
      <c r="D172" s="67"/>
      <c r="E172" s="64"/>
      <c r="F172" s="40">
        <f>'3_Pers_costs_detailed_calc'!$AV$40</f>
        <v>0</v>
      </c>
      <c r="G172" s="43">
        <f t="shared" si="21"/>
        <v>0</v>
      </c>
      <c r="I172" s="43">
        <f t="shared" si="22"/>
        <v>0</v>
      </c>
      <c r="J172" s="11">
        <f t="shared" si="26"/>
        <v>0</v>
      </c>
      <c r="K172" s="11">
        <f t="shared" si="26"/>
        <v>0</v>
      </c>
      <c r="L172" s="11">
        <f t="shared" si="26"/>
        <v>0</v>
      </c>
      <c r="M172" s="11">
        <f t="shared" si="26"/>
        <v>0</v>
      </c>
      <c r="N172" s="11">
        <f t="shared" si="26"/>
        <v>0</v>
      </c>
    </row>
    <row r="173" spans="1:14" hidden="1">
      <c r="A173" s="52" t="str">
        <f>'3_Pers_costs_detailed_calc'!$AW$3</f>
        <v>3.46</v>
      </c>
      <c r="B173" s="41" t="str">
        <f>'3_Pers_costs_detailed_calc'!$AW$4</f>
        <v>…</v>
      </c>
      <c r="C173" s="54"/>
      <c r="D173" s="67"/>
      <c r="E173" s="64"/>
      <c r="F173" s="40">
        <f>'3_Pers_costs_detailed_calc'!$AW$40</f>
        <v>0</v>
      </c>
      <c r="G173" s="43">
        <f t="shared" si="21"/>
        <v>0</v>
      </c>
      <c r="I173" s="43">
        <f t="shared" si="22"/>
        <v>0</v>
      </c>
      <c r="J173" s="11">
        <f t="shared" si="26"/>
        <v>0</v>
      </c>
      <c r="K173" s="11">
        <f t="shared" si="26"/>
        <v>0</v>
      </c>
      <c r="L173" s="11">
        <f t="shared" si="26"/>
        <v>0</v>
      </c>
      <c r="M173" s="11">
        <f t="shared" si="26"/>
        <v>0</v>
      </c>
      <c r="N173" s="11">
        <f t="shared" si="26"/>
        <v>0</v>
      </c>
    </row>
    <row r="174" spans="1:14" hidden="1">
      <c r="A174" s="52" t="str">
        <f>'3_Pers_costs_detailed_calc'!$AX$3</f>
        <v>3.47</v>
      </c>
      <c r="B174" s="41" t="str">
        <f>'3_Pers_costs_detailed_calc'!$AX$4</f>
        <v>…</v>
      </c>
      <c r="C174" s="54"/>
      <c r="D174" s="67"/>
      <c r="E174" s="64"/>
      <c r="F174" s="40">
        <f>'3_Pers_costs_detailed_calc'!$AX$40</f>
        <v>0</v>
      </c>
      <c r="G174" s="43">
        <f t="shared" si="21"/>
        <v>0</v>
      </c>
      <c r="I174" s="43">
        <f t="shared" si="22"/>
        <v>0</v>
      </c>
      <c r="J174" s="11">
        <f t="shared" si="26"/>
        <v>0</v>
      </c>
      <c r="K174" s="11">
        <f t="shared" si="26"/>
        <v>0</v>
      </c>
      <c r="L174" s="11">
        <f t="shared" si="26"/>
        <v>0</v>
      </c>
      <c r="M174" s="11">
        <f t="shared" si="26"/>
        <v>0</v>
      </c>
      <c r="N174" s="11">
        <f t="shared" si="26"/>
        <v>0</v>
      </c>
    </row>
    <row r="175" spans="1:14" hidden="1">
      <c r="A175" s="52" t="str">
        <f>'3_Pers_costs_detailed_calc'!$AY$3</f>
        <v>3.48</v>
      </c>
      <c r="B175" s="41" t="str">
        <f>'3_Pers_costs_detailed_calc'!$AY$4</f>
        <v>…</v>
      </c>
      <c r="C175" s="54"/>
      <c r="D175" s="67"/>
      <c r="E175" s="64"/>
      <c r="F175" s="40">
        <f>'3_Pers_costs_detailed_calc'!$AY$40</f>
        <v>0</v>
      </c>
      <c r="G175" s="43">
        <f t="shared" si="21"/>
        <v>0</v>
      </c>
      <c r="I175" s="43">
        <f t="shared" si="22"/>
        <v>0</v>
      </c>
      <c r="J175" s="11">
        <f t="shared" si="26"/>
        <v>0</v>
      </c>
      <c r="K175" s="11">
        <f t="shared" si="26"/>
        <v>0</v>
      </c>
      <c r="L175" s="11">
        <f t="shared" si="26"/>
        <v>0</v>
      </c>
      <c r="M175" s="11">
        <f t="shared" si="26"/>
        <v>0</v>
      </c>
      <c r="N175" s="11">
        <f t="shared" si="26"/>
        <v>0</v>
      </c>
    </row>
    <row r="176" spans="1:14" hidden="1">
      <c r="A176" s="52" t="str">
        <f>'3_Pers_costs_detailed_calc'!$AZ$3</f>
        <v>3.49</v>
      </c>
      <c r="B176" s="41" t="str">
        <f>'3_Pers_costs_detailed_calc'!$AZ$4</f>
        <v>…</v>
      </c>
      <c r="C176" s="54"/>
      <c r="D176" s="67"/>
      <c r="E176" s="64"/>
      <c r="F176" s="40">
        <f>'3_Pers_costs_detailed_calc'!$AZ$40</f>
        <v>0</v>
      </c>
      <c r="G176" s="43">
        <f t="shared" si="21"/>
        <v>0</v>
      </c>
      <c r="I176" s="43">
        <f t="shared" si="22"/>
        <v>0</v>
      </c>
      <c r="J176" s="11">
        <f t="shared" ref="J176:N178" si="27">J$123*$G176</f>
        <v>0</v>
      </c>
      <c r="K176" s="11">
        <f t="shared" si="27"/>
        <v>0</v>
      </c>
      <c r="L176" s="11">
        <f t="shared" si="27"/>
        <v>0</v>
      </c>
      <c r="M176" s="11">
        <f t="shared" si="27"/>
        <v>0</v>
      </c>
      <c r="N176" s="11">
        <f t="shared" si="27"/>
        <v>0</v>
      </c>
    </row>
    <row r="177" spans="1:17" hidden="1">
      <c r="A177" s="52" t="str">
        <f>'3_Pers_costs_detailed_calc'!$BA$3</f>
        <v>3.50</v>
      </c>
      <c r="B177" s="41" t="str">
        <f>'3_Pers_costs_detailed_calc'!$BA$4</f>
        <v>…</v>
      </c>
      <c r="C177" s="54"/>
      <c r="D177" s="67"/>
      <c r="E177" s="64"/>
      <c r="F177" s="40">
        <f>'3_Pers_costs_detailed_calc'!$BA$40</f>
        <v>0</v>
      </c>
      <c r="G177" s="43">
        <f t="shared" ref="G177" si="28">D177*E177</f>
        <v>0</v>
      </c>
      <c r="I177" s="43">
        <f t="shared" si="22"/>
        <v>0</v>
      </c>
      <c r="J177" s="11">
        <f t="shared" si="27"/>
        <v>0</v>
      </c>
      <c r="K177" s="11">
        <f t="shared" si="27"/>
        <v>0</v>
      </c>
      <c r="L177" s="11">
        <f t="shared" si="27"/>
        <v>0</v>
      </c>
      <c r="M177" s="11">
        <f t="shared" si="27"/>
        <v>0</v>
      </c>
      <c r="N177" s="11">
        <f t="shared" si="27"/>
        <v>0</v>
      </c>
    </row>
    <row r="178" spans="1:17" s="57" customFormat="1" ht="30" customHeight="1">
      <c r="A178" s="134" t="s">
        <v>42</v>
      </c>
      <c r="B178" s="375" t="s">
        <v>17</v>
      </c>
      <c r="C178" s="135" t="s">
        <v>6</v>
      </c>
      <c r="D178" s="65"/>
      <c r="E178" s="446"/>
      <c r="F178" s="447"/>
      <c r="G178" s="56">
        <f>E178*D178</f>
        <v>0</v>
      </c>
      <c r="I178" s="56">
        <f t="shared" si="22"/>
        <v>0</v>
      </c>
      <c r="J178" s="58">
        <f t="shared" si="27"/>
        <v>0</v>
      </c>
      <c r="K178" s="58">
        <f t="shared" si="27"/>
        <v>0</v>
      </c>
      <c r="L178" s="58">
        <f t="shared" si="27"/>
        <v>0</v>
      </c>
      <c r="M178" s="58">
        <f t="shared" si="27"/>
        <v>0</v>
      </c>
      <c r="N178" s="58">
        <f t="shared" si="27"/>
        <v>0</v>
      </c>
    </row>
    <row r="179" spans="1:17">
      <c r="A179" s="470" t="s">
        <v>13</v>
      </c>
      <c r="B179" s="471"/>
      <c r="C179" s="471"/>
      <c r="D179" s="471"/>
      <c r="E179" s="490"/>
      <c r="F179" s="129"/>
      <c r="G179" s="23">
        <f>SUM(G128:G178)</f>
        <v>2355000</v>
      </c>
      <c r="I179" s="23">
        <f t="shared" ref="I179:N179" si="29">SUM(I128:I178)</f>
        <v>2355000</v>
      </c>
      <c r="J179" s="23">
        <f t="shared" si="29"/>
        <v>1380422.0398593205</v>
      </c>
      <c r="K179" s="23">
        <f t="shared" si="29"/>
        <v>110433.76318874561</v>
      </c>
      <c r="L179" s="23">
        <f t="shared" si="29"/>
        <v>289888.62837045715</v>
      </c>
      <c r="M179" s="23">
        <f t="shared" si="29"/>
        <v>397561.54747948411</v>
      </c>
      <c r="N179" s="23">
        <f t="shared" si="29"/>
        <v>176694.02110199296</v>
      </c>
    </row>
    <row r="180" spans="1:17">
      <c r="A180" s="100"/>
      <c r="B180" s="100"/>
      <c r="C180" s="100"/>
      <c r="D180" s="100"/>
      <c r="E180" s="100"/>
      <c r="F180" s="100"/>
      <c r="G180" s="101"/>
      <c r="H180" s="36"/>
      <c r="I180" s="36"/>
      <c r="J180" s="36"/>
      <c r="K180" s="36"/>
      <c r="L180" s="36"/>
      <c r="M180" s="36"/>
      <c r="N180" s="36"/>
      <c r="O180" s="36"/>
    </row>
    <row r="182" spans="1:17" ht="28.8">
      <c r="I182" s="132" t="str">
        <f t="shared" ref="I182:N182" si="30">I$2</f>
        <v>reference to
(please choose)</v>
      </c>
      <c r="J182" s="75" t="str">
        <f t="shared" si="30"/>
        <v>residual 
waste</v>
      </c>
      <c r="K182" s="75" t="str">
        <f t="shared" si="30"/>
        <v>bulky 
waste</v>
      </c>
      <c r="L182" s="75" t="str">
        <f t="shared" si="30"/>
        <v>bio
waste</v>
      </c>
      <c r="M182" s="75" t="str">
        <f t="shared" si="30"/>
        <v>waste
paper</v>
      </c>
      <c r="N182" s="75" t="str">
        <f t="shared" si="30"/>
        <v>other 
valuables</v>
      </c>
      <c r="O182" s="136" t="str">
        <f t="shared" ref="O182" si="31">O$62</f>
        <v>total</v>
      </c>
    </row>
    <row r="183" spans="1:17">
      <c r="I183" s="74" t="s">
        <v>3</v>
      </c>
      <c r="J183" s="44">
        <f>IF($I183="waste amount",'Basic-data_costs break down'!$D$9,IF($I183="bins",'Basic-data_costs break down'!$D$13,IF($I183="inhabitans / user",'Basic-data_costs break down'!$D$5,IF($I183="bin emptying",'Basic-data_costs break down'!$D$17,""))))</f>
        <v>0.22727272727272727</v>
      </c>
      <c r="K183" s="44">
        <f>IF($I183="waste amount",'Basic-data_costs break down'!$E$9,IF($I183="bins",'Basic-data_costs break down'!$E$13,IF($I183="inhabitans / user",'Basic-data_costs break down'!$E$5,IF($I183="bin emptying",'Basic-data_costs break down'!$E$17,""))))</f>
        <v>0.22727272727272727</v>
      </c>
      <c r="L183" s="44">
        <f>IF($I183="waste amount",'Basic-data_costs break down'!$F$9,IF($I183="bins",'Basic-data_costs break down'!$F$13,IF($I183="inhabitans / user",'Basic-data_costs break down'!$F$5,IF($I183="bin emptying",'Basic-data_costs break down'!$F$17,""))))</f>
        <v>0.15909090909090909</v>
      </c>
      <c r="M183" s="44">
        <f>IF($I183="waste amount",'Basic-data_costs break down'!$G$9,IF($I183="bins",'Basic-data_costs break down'!$G$13,IF($I183="inhabitans / user",'Basic-data_costs break down'!$G$5,IF($I183="bin emptying",'Basic-data_costs break down'!$G$17,""))))</f>
        <v>0.20454545454545456</v>
      </c>
      <c r="N183" s="44">
        <f>IF($I183="waste amount",'Basic-data_costs break down'!$H$9,IF($I183="bins",'Basic-data_costs break down'!$H$13,IF($I183="inhabitans / user",'Basic-data_costs break down'!$H$5,IF($I183="bin emptying",'Basic-data_costs break down'!$H$17,""))))</f>
        <v>0.18181818181818182</v>
      </c>
      <c r="O183" s="45">
        <f>SUM(J183:N183)</f>
        <v>1</v>
      </c>
    </row>
    <row r="185" spans="1:17" s="1" customFormat="1" ht="43.2">
      <c r="A185" s="484" t="s">
        <v>18</v>
      </c>
      <c r="B185" s="485"/>
      <c r="C185" s="486"/>
      <c r="D185" s="480" t="s">
        <v>174</v>
      </c>
      <c r="E185" s="128" t="s">
        <v>562</v>
      </c>
      <c r="F185" s="132" t="s">
        <v>542</v>
      </c>
      <c r="G185" s="128" t="s">
        <v>33</v>
      </c>
      <c r="H185" s="2"/>
      <c r="I185" s="128" t="str">
        <f>I$5</f>
        <v>total costs 
per year</v>
      </c>
      <c r="J185" s="462" t="str">
        <f>J$5</f>
        <v>costs related to type of waste</v>
      </c>
      <c r="K185" s="463"/>
      <c r="L185" s="463"/>
      <c r="M185" s="463"/>
      <c r="N185" s="464"/>
    </row>
    <row r="186" spans="1:17">
      <c r="A186" s="487"/>
      <c r="B186" s="488"/>
      <c r="C186" s="489"/>
      <c r="D186" s="481"/>
      <c r="E186" s="128" t="s">
        <v>193</v>
      </c>
      <c r="F186" s="128" t="s">
        <v>193</v>
      </c>
      <c r="G186" s="128" t="s">
        <v>191</v>
      </c>
      <c r="I186" s="128" t="s">
        <v>191</v>
      </c>
      <c r="J186" s="465" t="s">
        <v>191</v>
      </c>
      <c r="K186" s="465"/>
      <c r="L186" s="465"/>
      <c r="M186" s="465"/>
      <c r="N186" s="465"/>
      <c r="P186" s="1"/>
      <c r="Q186" s="1"/>
    </row>
    <row r="187" spans="1:17">
      <c r="A187" s="126">
        <v>4</v>
      </c>
      <c r="B187" s="496" t="s">
        <v>53</v>
      </c>
      <c r="C187" s="497"/>
      <c r="D187" s="60"/>
      <c r="E187" s="60"/>
      <c r="F187" s="60"/>
      <c r="G187" s="61"/>
      <c r="I187" s="126">
        <f>A187</f>
        <v>4</v>
      </c>
      <c r="J187" s="493" t="str">
        <f>B187</f>
        <v>Infrastructure / facilities area</v>
      </c>
      <c r="K187" s="493"/>
      <c r="L187" s="493"/>
      <c r="M187" s="493"/>
      <c r="N187" s="493"/>
      <c r="P187" s="1"/>
      <c r="Q187" s="1"/>
    </row>
    <row r="188" spans="1:17">
      <c r="A188" s="52" t="str">
        <f>'4_Infrastru_costs_detailed_calc'!$C$3</f>
        <v>4.01</v>
      </c>
      <c r="B188" s="482" t="str">
        <f>'4_Infrastru_costs_detailed_calc'!$C$4</f>
        <v>land 
purchase</v>
      </c>
      <c r="C188" s="483"/>
      <c r="D188" s="68">
        <v>0.4</v>
      </c>
      <c r="E188" s="63">
        <v>100000</v>
      </c>
      <c r="F188" s="40">
        <f>'4_Infrastru_costs_detailed_calc'!$C$23</f>
        <v>50060.592626138918</v>
      </c>
      <c r="G188" s="43">
        <f>IF(E188="",(F188*D188),(E188*D188))</f>
        <v>40000</v>
      </c>
      <c r="I188" s="43">
        <f t="shared" ref="I188:I238" si="32">SUM(J188:N188)</f>
        <v>40000</v>
      </c>
      <c r="J188" s="11">
        <f t="shared" ref="J188:N197" si="33">J$183*$G188</f>
        <v>9090.9090909090901</v>
      </c>
      <c r="K188" s="11">
        <f t="shared" si="33"/>
        <v>9090.9090909090901</v>
      </c>
      <c r="L188" s="11">
        <f t="shared" si="33"/>
        <v>6363.636363636364</v>
      </c>
      <c r="M188" s="11">
        <f t="shared" si="33"/>
        <v>8181.818181818182</v>
      </c>
      <c r="N188" s="11">
        <f t="shared" si="33"/>
        <v>7272.727272727273</v>
      </c>
      <c r="P188" s="1"/>
      <c r="Q188" s="1"/>
    </row>
    <row r="189" spans="1:17">
      <c r="A189" s="52" t="str">
        <f>'4_Infrastru_costs_detailed_calc'!$D$3</f>
        <v>4.02</v>
      </c>
      <c r="B189" s="482" t="str">
        <f>'4_Infrastru_costs_detailed_calc'!$D$4</f>
        <v>property 
development 
costs</v>
      </c>
      <c r="C189" s="483" t="s">
        <v>6</v>
      </c>
      <c r="D189" s="68">
        <v>0.6</v>
      </c>
      <c r="E189" s="63">
        <v>20000</v>
      </c>
      <c r="F189" s="40">
        <f>'4_Infrastru_costs_detailed_calc'!$D$23</f>
        <v>20024.237050455566</v>
      </c>
      <c r="G189" s="43">
        <f t="shared" ref="G189:G237" si="34">IF(E189="",(F189*D189),(E189*D189))</f>
        <v>12000</v>
      </c>
      <c r="I189" s="43">
        <f t="shared" si="32"/>
        <v>12000</v>
      </c>
      <c r="J189" s="11">
        <f t="shared" si="33"/>
        <v>2727.272727272727</v>
      </c>
      <c r="K189" s="11">
        <f t="shared" si="33"/>
        <v>2727.272727272727</v>
      </c>
      <c r="L189" s="11">
        <f t="shared" si="33"/>
        <v>1909.090909090909</v>
      </c>
      <c r="M189" s="11">
        <f t="shared" si="33"/>
        <v>2454.5454545454545</v>
      </c>
      <c r="N189" s="11">
        <f t="shared" si="33"/>
        <v>2181.818181818182</v>
      </c>
      <c r="P189" s="1"/>
      <c r="Q189" s="1"/>
    </row>
    <row r="190" spans="1:17">
      <c r="A190" s="52" t="str">
        <f>'4_Infrastru_costs_detailed_calc'!$E$3</f>
        <v>4.03</v>
      </c>
      <c r="B190" s="482" t="str">
        <f>'4_Infrastru_costs_detailed_calc'!$E$4</f>
        <v>road construction, 
yard area, 
parking lot</v>
      </c>
      <c r="C190" s="483" t="s">
        <v>6</v>
      </c>
      <c r="D190" s="68">
        <v>0.5</v>
      </c>
      <c r="E190" s="63">
        <v>50000</v>
      </c>
      <c r="F190" s="40">
        <f>'4_Infrastru_costs_detailed_calc'!$E$23</f>
        <v>50060.592626138918</v>
      </c>
      <c r="G190" s="43">
        <f t="shared" si="34"/>
        <v>25000</v>
      </c>
      <c r="I190" s="43">
        <f t="shared" si="32"/>
        <v>25000</v>
      </c>
      <c r="J190" s="11">
        <f t="shared" si="33"/>
        <v>5681.818181818182</v>
      </c>
      <c r="K190" s="11">
        <f t="shared" si="33"/>
        <v>5681.818181818182</v>
      </c>
      <c r="L190" s="11">
        <f t="shared" si="33"/>
        <v>3977.272727272727</v>
      </c>
      <c r="M190" s="11">
        <f t="shared" si="33"/>
        <v>5113.636363636364</v>
      </c>
      <c r="N190" s="11">
        <f t="shared" si="33"/>
        <v>4545.454545454546</v>
      </c>
      <c r="P190" s="1"/>
      <c r="Q190" s="1"/>
    </row>
    <row r="191" spans="1:17">
      <c r="A191" s="52" t="str">
        <f>'4_Infrastru_costs_detailed_calc'!$F$3</f>
        <v>4.04</v>
      </c>
      <c r="B191" s="482" t="str">
        <f>'4_Infrastru_costs_detailed_calc'!$F$4</f>
        <v>office 
building</v>
      </c>
      <c r="C191" s="483" t="s">
        <v>6</v>
      </c>
      <c r="D191" s="68">
        <v>0.7</v>
      </c>
      <c r="E191" s="63">
        <v>100000</v>
      </c>
      <c r="F191" s="40">
        <f>'4_Infrastru_costs_detailed_calc'!$F$23</f>
        <v>100121.18525227784</v>
      </c>
      <c r="G191" s="43">
        <f t="shared" si="34"/>
        <v>70000</v>
      </c>
      <c r="I191" s="43">
        <f t="shared" si="32"/>
        <v>70000</v>
      </c>
      <c r="J191" s="11">
        <f t="shared" si="33"/>
        <v>15909.090909090908</v>
      </c>
      <c r="K191" s="11">
        <f t="shared" si="33"/>
        <v>15909.090909090908</v>
      </c>
      <c r="L191" s="11">
        <f t="shared" si="33"/>
        <v>11136.363636363636</v>
      </c>
      <c r="M191" s="11">
        <f t="shared" si="33"/>
        <v>14318.18181818182</v>
      </c>
      <c r="N191" s="11">
        <f t="shared" si="33"/>
        <v>12727.272727272728</v>
      </c>
      <c r="P191" s="1"/>
      <c r="Q191" s="1"/>
    </row>
    <row r="192" spans="1:17">
      <c r="A192" s="52" t="str">
        <f>'4_Infrastru_costs_detailed_calc'!$G$3</f>
        <v>4.05</v>
      </c>
      <c r="B192" s="482" t="str">
        <f>'4_Infrastru_costs_detailed_calc'!$G$4</f>
        <v>vehicle hall / 
workshop</v>
      </c>
      <c r="C192" s="483" t="s">
        <v>6</v>
      </c>
      <c r="D192" s="68">
        <v>0.5</v>
      </c>
      <c r="E192" s="63">
        <v>80000</v>
      </c>
      <c r="F192" s="40">
        <f>'4_Infrastru_costs_detailed_calc'!$G$23</f>
        <v>80096.948201822262</v>
      </c>
      <c r="G192" s="43">
        <f t="shared" si="34"/>
        <v>40000</v>
      </c>
      <c r="I192" s="43">
        <f t="shared" si="32"/>
        <v>40000</v>
      </c>
      <c r="J192" s="11">
        <f t="shared" si="33"/>
        <v>9090.9090909090901</v>
      </c>
      <c r="K192" s="11">
        <f t="shared" si="33"/>
        <v>9090.9090909090901</v>
      </c>
      <c r="L192" s="11">
        <f t="shared" si="33"/>
        <v>6363.636363636364</v>
      </c>
      <c r="M192" s="11">
        <f t="shared" si="33"/>
        <v>8181.818181818182</v>
      </c>
      <c r="N192" s="11">
        <f t="shared" si="33"/>
        <v>7272.727272727273</v>
      </c>
      <c r="P192" s="1"/>
      <c r="Q192" s="1"/>
    </row>
    <row r="193" spans="1:17">
      <c r="A193" s="52" t="str">
        <f>'4_Infrastru_costs_detailed_calc'!$H$3</f>
        <v>4.06</v>
      </c>
      <c r="B193" s="482" t="str">
        <f>'4_Infrastru_costs_detailed_calc'!$H$4</f>
        <v>bin / container 
storage</v>
      </c>
      <c r="C193" s="483" t="s">
        <v>6</v>
      </c>
      <c r="D193" s="68">
        <v>1</v>
      </c>
      <c r="E193" s="63">
        <v>5000</v>
      </c>
      <c r="F193" s="40">
        <f>'4_Infrastru_costs_detailed_calc'!$H$23</f>
        <v>5006.0592626138914</v>
      </c>
      <c r="G193" s="43">
        <f t="shared" si="34"/>
        <v>5000</v>
      </c>
      <c r="I193" s="43">
        <f t="shared" si="32"/>
        <v>5000</v>
      </c>
      <c r="J193" s="11">
        <f t="shared" si="33"/>
        <v>1136.3636363636363</v>
      </c>
      <c r="K193" s="11">
        <f t="shared" si="33"/>
        <v>1136.3636363636363</v>
      </c>
      <c r="L193" s="11">
        <f t="shared" si="33"/>
        <v>795.4545454545455</v>
      </c>
      <c r="M193" s="11">
        <f t="shared" si="33"/>
        <v>1022.7272727272727</v>
      </c>
      <c r="N193" s="11">
        <f t="shared" si="33"/>
        <v>909.09090909090912</v>
      </c>
      <c r="P193" s="1"/>
      <c r="Q193" s="1"/>
    </row>
    <row r="194" spans="1:17">
      <c r="A194" s="52" t="str">
        <f>'4_Infrastru_costs_detailed_calc'!$I$3</f>
        <v>4.07</v>
      </c>
      <c r="B194" s="482" t="str">
        <f>'4_Infrastru_costs_detailed_calc'!$I$4</f>
        <v>transfer 
station</v>
      </c>
      <c r="C194" s="483" t="s">
        <v>6</v>
      </c>
      <c r="D194" s="68">
        <v>1</v>
      </c>
      <c r="E194" s="63">
        <v>35000</v>
      </c>
      <c r="F194" s="40">
        <f>'4_Infrastru_costs_detailed_calc'!$I$23</f>
        <v>32543.033589851329</v>
      </c>
      <c r="G194" s="43">
        <f t="shared" si="34"/>
        <v>35000</v>
      </c>
      <c r="I194" s="43">
        <f t="shared" si="32"/>
        <v>35000</v>
      </c>
      <c r="J194" s="11">
        <f t="shared" si="33"/>
        <v>7954.545454545454</v>
      </c>
      <c r="K194" s="11">
        <f t="shared" si="33"/>
        <v>7954.545454545454</v>
      </c>
      <c r="L194" s="11">
        <f t="shared" si="33"/>
        <v>5568.181818181818</v>
      </c>
      <c r="M194" s="11">
        <f t="shared" si="33"/>
        <v>7159.0909090909099</v>
      </c>
      <c r="N194" s="11">
        <f t="shared" si="33"/>
        <v>6363.636363636364</v>
      </c>
      <c r="P194" s="1"/>
      <c r="Q194" s="1"/>
    </row>
    <row r="195" spans="1:17">
      <c r="A195" s="52" t="str">
        <f>'4_Infrastru_costs_detailed_calc'!$J$3</f>
        <v>4.08</v>
      </c>
      <c r="B195" s="482" t="str">
        <f>'4_Infrastru_costs_detailed_calc'!$J$4</f>
        <v>weighbridge</v>
      </c>
      <c r="C195" s="483" t="s">
        <v>6</v>
      </c>
      <c r="D195" s="68">
        <v>1</v>
      </c>
      <c r="E195" s="63">
        <v>10000</v>
      </c>
      <c r="F195" s="40">
        <f>'4_Infrastru_costs_detailed_calc'!$J$23</f>
        <v>10847.677863283778</v>
      </c>
      <c r="G195" s="43">
        <f t="shared" si="34"/>
        <v>10000</v>
      </c>
      <c r="I195" s="43">
        <f t="shared" si="32"/>
        <v>10000</v>
      </c>
      <c r="J195" s="11">
        <f t="shared" si="33"/>
        <v>2272.7272727272725</v>
      </c>
      <c r="K195" s="11">
        <f t="shared" si="33"/>
        <v>2272.7272727272725</v>
      </c>
      <c r="L195" s="11">
        <f t="shared" si="33"/>
        <v>1590.909090909091</v>
      </c>
      <c r="M195" s="11">
        <f t="shared" si="33"/>
        <v>2045.4545454545455</v>
      </c>
      <c r="N195" s="11">
        <f t="shared" si="33"/>
        <v>1818.1818181818182</v>
      </c>
      <c r="P195" s="1"/>
      <c r="Q195" s="1"/>
    </row>
    <row r="196" spans="1:17">
      <c r="A196" s="52" t="str">
        <f>'4_Infrastru_costs_detailed_calc'!$K$3</f>
        <v>4.09</v>
      </c>
      <c r="B196" s="482" t="str">
        <f>'4_Infrastru_costs_detailed_calc'!$K$4</f>
        <v xml:space="preserve">flat 
energy </v>
      </c>
      <c r="C196" s="483" t="s">
        <v>6</v>
      </c>
      <c r="D196" s="68">
        <v>0.7</v>
      </c>
      <c r="E196" s="63">
        <v>75000</v>
      </c>
      <c r="F196" s="40">
        <f>'4_Infrastru_costs_detailed_calc'!$K$23</f>
        <v>6447.6778632837777</v>
      </c>
      <c r="G196" s="43">
        <f t="shared" si="34"/>
        <v>52500</v>
      </c>
      <c r="I196" s="43">
        <f t="shared" si="32"/>
        <v>52500</v>
      </c>
      <c r="J196" s="11">
        <f t="shared" si="33"/>
        <v>11931.818181818182</v>
      </c>
      <c r="K196" s="11">
        <f t="shared" si="33"/>
        <v>11931.818181818182</v>
      </c>
      <c r="L196" s="11">
        <f t="shared" si="33"/>
        <v>8352.2727272727279</v>
      </c>
      <c r="M196" s="11">
        <f t="shared" si="33"/>
        <v>10738.636363636364</v>
      </c>
      <c r="N196" s="11">
        <f t="shared" si="33"/>
        <v>9545.454545454546</v>
      </c>
      <c r="P196" s="1"/>
      <c r="Q196" s="1"/>
    </row>
    <row r="197" spans="1:17">
      <c r="A197" s="52" t="str">
        <f>'4_Infrastru_costs_detailed_calc'!$L$3</f>
        <v>4.10</v>
      </c>
      <c r="B197" s="482" t="str">
        <f>'4_Infrastru_costs_detailed_calc'!$L$4</f>
        <v>flat machinery and equipment</v>
      </c>
      <c r="C197" s="483" t="s">
        <v>6</v>
      </c>
      <c r="D197" s="68">
        <v>0.8</v>
      </c>
      <c r="E197" s="63">
        <v>100000</v>
      </c>
      <c r="F197" s="40">
        <f>'4_Infrastru_costs_detailed_calc'!$L$23</f>
        <v>6447.6778632837777</v>
      </c>
      <c r="G197" s="43">
        <f t="shared" si="34"/>
        <v>80000</v>
      </c>
      <c r="I197" s="43">
        <f t="shared" si="32"/>
        <v>80000</v>
      </c>
      <c r="J197" s="11">
        <f t="shared" si="33"/>
        <v>18181.81818181818</v>
      </c>
      <c r="K197" s="11">
        <f t="shared" si="33"/>
        <v>18181.81818181818</v>
      </c>
      <c r="L197" s="11">
        <f t="shared" si="33"/>
        <v>12727.272727272728</v>
      </c>
      <c r="M197" s="11">
        <f t="shared" si="33"/>
        <v>16363.636363636364</v>
      </c>
      <c r="N197" s="11">
        <f t="shared" si="33"/>
        <v>14545.454545454546</v>
      </c>
      <c r="P197" s="1"/>
      <c r="Q197" s="1"/>
    </row>
    <row r="198" spans="1:17">
      <c r="A198" s="52" t="str">
        <f>'4_Infrastru_costs_detailed_calc'!$M$3</f>
        <v>4.11</v>
      </c>
      <c r="B198" s="468" t="str">
        <f>'4_Infrastru_costs_detailed_calc'!$M$4</f>
        <v>…</v>
      </c>
      <c r="C198" s="469" t="s">
        <v>6</v>
      </c>
      <c r="D198" s="66"/>
      <c r="E198" s="69"/>
      <c r="F198" s="40">
        <f>'4_Infrastru_costs_detailed_calc'!$M$23</f>
        <v>0</v>
      </c>
      <c r="G198" s="43">
        <f t="shared" si="34"/>
        <v>0</v>
      </c>
      <c r="I198" s="43">
        <f t="shared" ref="I198:I237" si="35">SUM(J198:N198)</f>
        <v>0</v>
      </c>
      <c r="J198" s="11">
        <f t="shared" ref="J198:N207" si="36">J$183*$G198</f>
        <v>0</v>
      </c>
      <c r="K198" s="11">
        <f t="shared" si="36"/>
        <v>0</v>
      </c>
      <c r="L198" s="11">
        <f t="shared" si="36"/>
        <v>0</v>
      </c>
      <c r="M198" s="11">
        <f t="shared" si="36"/>
        <v>0</v>
      </c>
      <c r="N198" s="11">
        <f t="shared" si="36"/>
        <v>0</v>
      </c>
      <c r="P198" s="1"/>
      <c r="Q198" s="1"/>
    </row>
    <row r="199" spans="1:17">
      <c r="A199" s="52" t="str">
        <f>'4_Infrastru_costs_detailed_calc'!$N$3</f>
        <v>4.12</v>
      </c>
      <c r="B199" s="468" t="str">
        <f>'4_Infrastru_costs_detailed_calc'!$N$4</f>
        <v>…</v>
      </c>
      <c r="C199" s="469" t="s">
        <v>6</v>
      </c>
      <c r="D199" s="66"/>
      <c r="E199" s="69"/>
      <c r="F199" s="40">
        <f>'4_Infrastru_costs_detailed_calc'!$N$23</f>
        <v>0</v>
      </c>
      <c r="G199" s="43">
        <f t="shared" si="34"/>
        <v>0</v>
      </c>
      <c r="I199" s="43">
        <f t="shared" si="35"/>
        <v>0</v>
      </c>
      <c r="J199" s="11">
        <f t="shared" si="36"/>
        <v>0</v>
      </c>
      <c r="K199" s="11">
        <f t="shared" si="36"/>
        <v>0</v>
      </c>
      <c r="L199" s="11">
        <f t="shared" si="36"/>
        <v>0</v>
      </c>
      <c r="M199" s="11">
        <f t="shared" si="36"/>
        <v>0</v>
      </c>
      <c r="N199" s="11">
        <f t="shared" si="36"/>
        <v>0</v>
      </c>
      <c r="P199" s="1"/>
      <c r="Q199" s="1"/>
    </row>
    <row r="200" spans="1:17">
      <c r="A200" s="52" t="str">
        <f>'4_Infrastru_costs_detailed_calc'!$O$3</f>
        <v>4.13</v>
      </c>
      <c r="B200" s="468" t="str">
        <f>'4_Infrastru_costs_detailed_calc'!$O$4</f>
        <v>…</v>
      </c>
      <c r="C200" s="469" t="s">
        <v>6</v>
      </c>
      <c r="D200" s="66"/>
      <c r="E200" s="69"/>
      <c r="F200" s="40">
        <f>'4_Infrastru_costs_detailed_calc'!$O$23</f>
        <v>0</v>
      </c>
      <c r="G200" s="43">
        <f t="shared" si="34"/>
        <v>0</v>
      </c>
      <c r="I200" s="43">
        <f t="shared" si="35"/>
        <v>0</v>
      </c>
      <c r="J200" s="11">
        <f t="shared" si="36"/>
        <v>0</v>
      </c>
      <c r="K200" s="11">
        <f t="shared" si="36"/>
        <v>0</v>
      </c>
      <c r="L200" s="11">
        <f t="shared" si="36"/>
        <v>0</v>
      </c>
      <c r="M200" s="11">
        <f t="shared" si="36"/>
        <v>0</v>
      </c>
      <c r="N200" s="11">
        <f t="shared" si="36"/>
        <v>0</v>
      </c>
      <c r="P200" s="1"/>
      <c r="Q200" s="1"/>
    </row>
    <row r="201" spans="1:17">
      <c r="A201" s="52" t="str">
        <f>'4_Infrastru_costs_detailed_calc'!$P$3</f>
        <v>4.14</v>
      </c>
      <c r="B201" s="468" t="str">
        <f>'4_Infrastru_costs_detailed_calc'!$P$4</f>
        <v>…</v>
      </c>
      <c r="C201" s="469" t="s">
        <v>6</v>
      </c>
      <c r="D201" s="66"/>
      <c r="E201" s="69"/>
      <c r="F201" s="40">
        <f>'4_Infrastru_costs_detailed_calc'!$P$23</f>
        <v>0</v>
      </c>
      <c r="G201" s="43">
        <f t="shared" si="34"/>
        <v>0</v>
      </c>
      <c r="I201" s="43">
        <f t="shared" si="35"/>
        <v>0</v>
      </c>
      <c r="J201" s="11">
        <f t="shared" si="36"/>
        <v>0</v>
      </c>
      <c r="K201" s="11">
        <f t="shared" si="36"/>
        <v>0</v>
      </c>
      <c r="L201" s="11">
        <f t="shared" si="36"/>
        <v>0</v>
      </c>
      <c r="M201" s="11">
        <f t="shared" si="36"/>
        <v>0</v>
      </c>
      <c r="N201" s="11">
        <f t="shared" si="36"/>
        <v>0</v>
      </c>
      <c r="P201" s="1"/>
      <c r="Q201" s="1"/>
    </row>
    <row r="202" spans="1:17">
      <c r="A202" s="52" t="str">
        <f>'4_Infrastru_costs_detailed_calc'!$Q$3</f>
        <v>4.15</v>
      </c>
      <c r="B202" s="468" t="str">
        <f>'4_Infrastru_costs_detailed_calc'!$Q$4</f>
        <v>…</v>
      </c>
      <c r="C202" s="469" t="s">
        <v>6</v>
      </c>
      <c r="D202" s="66"/>
      <c r="E202" s="69"/>
      <c r="F202" s="40">
        <f>'4_Infrastru_costs_detailed_calc'!$Q$23</f>
        <v>0</v>
      </c>
      <c r="G202" s="43">
        <f t="shared" si="34"/>
        <v>0</v>
      </c>
      <c r="I202" s="43">
        <f t="shared" si="35"/>
        <v>0</v>
      </c>
      <c r="J202" s="11">
        <f t="shared" si="36"/>
        <v>0</v>
      </c>
      <c r="K202" s="11">
        <f t="shared" si="36"/>
        <v>0</v>
      </c>
      <c r="L202" s="11">
        <f t="shared" si="36"/>
        <v>0</v>
      </c>
      <c r="M202" s="11">
        <f t="shared" si="36"/>
        <v>0</v>
      </c>
      <c r="N202" s="11">
        <f t="shared" si="36"/>
        <v>0</v>
      </c>
      <c r="P202" s="1"/>
      <c r="Q202" s="1"/>
    </row>
    <row r="203" spans="1:17">
      <c r="A203" s="52" t="str">
        <f>'4_Infrastru_costs_detailed_calc'!$R$3</f>
        <v>4.16</v>
      </c>
      <c r="B203" s="468" t="str">
        <f>'4_Infrastru_costs_detailed_calc'!$R$4</f>
        <v>…</v>
      </c>
      <c r="C203" s="469" t="s">
        <v>6</v>
      </c>
      <c r="D203" s="66"/>
      <c r="E203" s="69"/>
      <c r="F203" s="40">
        <f>'4_Infrastru_costs_detailed_calc'!$R$23</f>
        <v>0</v>
      </c>
      <c r="G203" s="43">
        <f t="shared" si="34"/>
        <v>0</v>
      </c>
      <c r="I203" s="43">
        <f t="shared" si="35"/>
        <v>0</v>
      </c>
      <c r="J203" s="11">
        <f t="shared" si="36"/>
        <v>0</v>
      </c>
      <c r="K203" s="11">
        <f t="shared" si="36"/>
        <v>0</v>
      </c>
      <c r="L203" s="11">
        <f t="shared" si="36"/>
        <v>0</v>
      </c>
      <c r="M203" s="11">
        <f t="shared" si="36"/>
        <v>0</v>
      </c>
      <c r="N203" s="11">
        <f t="shared" si="36"/>
        <v>0</v>
      </c>
      <c r="P203" s="1"/>
      <c r="Q203" s="1"/>
    </row>
    <row r="204" spans="1:17">
      <c r="A204" s="52" t="str">
        <f>'4_Infrastru_costs_detailed_calc'!$S$3</f>
        <v>4.17</v>
      </c>
      <c r="B204" s="468" t="str">
        <f>'4_Infrastru_costs_detailed_calc'!$S$4</f>
        <v>…</v>
      </c>
      <c r="C204" s="469" t="s">
        <v>6</v>
      </c>
      <c r="D204" s="66"/>
      <c r="E204" s="69"/>
      <c r="F204" s="40">
        <f>'4_Infrastru_costs_detailed_calc'!$S$23</f>
        <v>0</v>
      </c>
      <c r="G204" s="43">
        <f t="shared" si="34"/>
        <v>0</v>
      </c>
      <c r="I204" s="43">
        <f t="shared" si="35"/>
        <v>0</v>
      </c>
      <c r="J204" s="11">
        <f t="shared" si="36"/>
        <v>0</v>
      </c>
      <c r="K204" s="11">
        <f t="shared" si="36"/>
        <v>0</v>
      </c>
      <c r="L204" s="11">
        <f t="shared" si="36"/>
        <v>0</v>
      </c>
      <c r="M204" s="11">
        <f t="shared" si="36"/>
        <v>0</v>
      </c>
      <c r="N204" s="11">
        <f t="shared" si="36"/>
        <v>0</v>
      </c>
      <c r="P204" s="1"/>
      <c r="Q204" s="1"/>
    </row>
    <row r="205" spans="1:17">
      <c r="A205" s="52" t="str">
        <f>'4_Infrastru_costs_detailed_calc'!$T$3</f>
        <v>4.18</v>
      </c>
      <c r="B205" s="468" t="str">
        <f>'4_Infrastru_costs_detailed_calc'!$T$4</f>
        <v>…</v>
      </c>
      <c r="C205" s="469" t="s">
        <v>6</v>
      </c>
      <c r="D205" s="66"/>
      <c r="E205" s="69"/>
      <c r="F205" s="40">
        <f>'4_Infrastru_costs_detailed_calc'!$T$23</f>
        <v>0</v>
      </c>
      <c r="G205" s="43">
        <f t="shared" si="34"/>
        <v>0</v>
      </c>
      <c r="I205" s="43">
        <f t="shared" si="35"/>
        <v>0</v>
      </c>
      <c r="J205" s="11">
        <f t="shared" si="36"/>
        <v>0</v>
      </c>
      <c r="K205" s="11">
        <f t="shared" si="36"/>
        <v>0</v>
      </c>
      <c r="L205" s="11">
        <f t="shared" si="36"/>
        <v>0</v>
      </c>
      <c r="M205" s="11">
        <f t="shared" si="36"/>
        <v>0</v>
      </c>
      <c r="N205" s="11">
        <f t="shared" si="36"/>
        <v>0</v>
      </c>
      <c r="P205" s="1"/>
      <c r="Q205" s="1"/>
    </row>
    <row r="206" spans="1:17">
      <c r="A206" s="52" t="str">
        <f>'4_Infrastru_costs_detailed_calc'!$U$3</f>
        <v>4.19</v>
      </c>
      <c r="B206" s="468" t="str">
        <f>'4_Infrastru_costs_detailed_calc'!$U$4</f>
        <v>…</v>
      </c>
      <c r="C206" s="469" t="s">
        <v>6</v>
      </c>
      <c r="D206" s="66"/>
      <c r="E206" s="69"/>
      <c r="F206" s="40">
        <f>'4_Infrastru_costs_detailed_calc'!$U$23</f>
        <v>0</v>
      </c>
      <c r="G206" s="43">
        <f t="shared" si="34"/>
        <v>0</v>
      </c>
      <c r="I206" s="43">
        <f t="shared" si="35"/>
        <v>0</v>
      </c>
      <c r="J206" s="11">
        <f t="shared" si="36"/>
        <v>0</v>
      </c>
      <c r="K206" s="11">
        <f t="shared" si="36"/>
        <v>0</v>
      </c>
      <c r="L206" s="11">
        <f t="shared" si="36"/>
        <v>0</v>
      </c>
      <c r="M206" s="11">
        <f t="shared" si="36"/>
        <v>0</v>
      </c>
      <c r="N206" s="11">
        <f t="shared" si="36"/>
        <v>0</v>
      </c>
      <c r="P206" s="1"/>
      <c r="Q206" s="1"/>
    </row>
    <row r="207" spans="1:17">
      <c r="A207" s="52" t="str">
        <f>'4_Infrastru_costs_detailed_calc'!$V$3</f>
        <v>4.20</v>
      </c>
      <c r="B207" s="468" t="str">
        <f>'4_Infrastru_costs_detailed_calc'!$V$4</f>
        <v>…</v>
      </c>
      <c r="C207" s="469" t="s">
        <v>6</v>
      </c>
      <c r="D207" s="66"/>
      <c r="E207" s="69"/>
      <c r="F207" s="40">
        <f>'4_Infrastru_costs_detailed_calc'!$V$23</f>
        <v>0</v>
      </c>
      <c r="G207" s="43">
        <f t="shared" si="34"/>
        <v>0</v>
      </c>
      <c r="I207" s="43">
        <f t="shared" si="35"/>
        <v>0</v>
      </c>
      <c r="J207" s="11">
        <f t="shared" si="36"/>
        <v>0</v>
      </c>
      <c r="K207" s="11">
        <f t="shared" si="36"/>
        <v>0</v>
      </c>
      <c r="L207" s="11">
        <f t="shared" si="36"/>
        <v>0</v>
      </c>
      <c r="M207" s="11">
        <f t="shared" si="36"/>
        <v>0</v>
      </c>
      <c r="N207" s="11">
        <f t="shared" si="36"/>
        <v>0</v>
      </c>
      <c r="P207" s="1"/>
      <c r="Q207" s="1"/>
    </row>
    <row r="208" spans="1:17">
      <c r="A208" s="52" t="str">
        <f>'4_Infrastru_costs_detailed_calc'!$W$3</f>
        <v>4.21</v>
      </c>
      <c r="B208" s="468" t="str">
        <f>'4_Infrastru_costs_detailed_calc'!$W$4</f>
        <v>…</v>
      </c>
      <c r="C208" s="469" t="s">
        <v>6</v>
      </c>
      <c r="D208" s="66"/>
      <c r="E208" s="69"/>
      <c r="F208" s="40">
        <f>'4_Infrastru_costs_detailed_calc'!$W$23</f>
        <v>0</v>
      </c>
      <c r="G208" s="43">
        <f t="shared" si="34"/>
        <v>0</v>
      </c>
      <c r="I208" s="43">
        <f t="shared" si="35"/>
        <v>0</v>
      </c>
      <c r="J208" s="11">
        <f t="shared" ref="J208:N217" si="37">J$183*$G208</f>
        <v>0</v>
      </c>
      <c r="K208" s="11">
        <f t="shared" si="37"/>
        <v>0</v>
      </c>
      <c r="L208" s="11">
        <f t="shared" si="37"/>
        <v>0</v>
      </c>
      <c r="M208" s="11">
        <f t="shared" si="37"/>
        <v>0</v>
      </c>
      <c r="N208" s="11">
        <f t="shared" si="37"/>
        <v>0</v>
      </c>
      <c r="P208" s="1"/>
      <c r="Q208" s="1"/>
    </row>
    <row r="209" spans="1:17">
      <c r="A209" s="52" t="str">
        <f>'4_Infrastru_costs_detailed_calc'!$X$3</f>
        <v>4.22</v>
      </c>
      <c r="B209" s="468" t="str">
        <f>'4_Infrastru_costs_detailed_calc'!$X$4</f>
        <v>…</v>
      </c>
      <c r="C209" s="469" t="s">
        <v>6</v>
      </c>
      <c r="D209" s="66"/>
      <c r="E209" s="69"/>
      <c r="F209" s="40">
        <f>'4_Infrastru_costs_detailed_calc'!$X$23</f>
        <v>0</v>
      </c>
      <c r="G209" s="43">
        <f t="shared" si="34"/>
        <v>0</v>
      </c>
      <c r="I209" s="43">
        <f t="shared" si="35"/>
        <v>0</v>
      </c>
      <c r="J209" s="11">
        <f t="shared" si="37"/>
        <v>0</v>
      </c>
      <c r="K209" s="11">
        <f t="shared" si="37"/>
        <v>0</v>
      </c>
      <c r="L209" s="11">
        <f t="shared" si="37"/>
        <v>0</v>
      </c>
      <c r="M209" s="11">
        <f t="shared" si="37"/>
        <v>0</v>
      </c>
      <c r="N209" s="11">
        <f t="shared" si="37"/>
        <v>0</v>
      </c>
      <c r="P209" s="1"/>
      <c r="Q209" s="1"/>
    </row>
    <row r="210" spans="1:17">
      <c r="A210" s="52" t="str">
        <f>'4_Infrastru_costs_detailed_calc'!$Y$3</f>
        <v>4.23</v>
      </c>
      <c r="B210" s="468" t="str">
        <f>'4_Infrastru_costs_detailed_calc'!$Y$4</f>
        <v>…</v>
      </c>
      <c r="C210" s="469" t="s">
        <v>6</v>
      </c>
      <c r="D210" s="66"/>
      <c r="E210" s="69"/>
      <c r="F210" s="40">
        <f>'4_Infrastru_costs_detailed_calc'!$Y$23</f>
        <v>0</v>
      </c>
      <c r="G210" s="43">
        <f t="shared" si="34"/>
        <v>0</v>
      </c>
      <c r="I210" s="43">
        <f t="shared" si="35"/>
        <v>0</v>
      </c>
      <c r="J210" s="11">
        <f t="shared" si="37"/>
        <v>0</v>
      </c>
      <c r="K210" s="11">
        <f t="shared" si="37"/>
        <v>0</v>
      </c>
      <c r="L210" s="11">
        <f t="shared" si="37"/>
        <v>0</v>
      </c>
      <c r="M210" s="11">
        <f t="shared" si="37"/>
        <v>0</v>
      </c>
      <c r="N210" s="11">
        <f t="shared" si="37"/>
        <v>0</v>
      </c>
      <c r="P210" s="1"/>
      <c r="Q210" s="1"/>
    </row>
    <row r="211" spans="1:17">
      <c r="A211" s="52" t="str">
        <f>'4_Infrastru_costs_detailed_calc'!$Z$3</f>
        <v>4.24</v>
      </c>
      <c r="B211" s="468" t="str">
        <f>'4_Infrastru_costs_detailed_calc'!$Z$4</f>
        <v>…</v>
      </c>
      <c r="C211" s="469" t="s">
        <v>6</v>
      </c>
      <c r="D211" s="66"/>
      <c r="E211" s="69"/>
      <c r="F211" s="40">
        <f>'4_Infrastru_costs_detailed_calc'!$Z$23</f>
        <v>0</v>
      </c>
      <c r="G211" s="43">
        <f t="shared" si="34"/>
        <v>0</v>
      </c>
      <c r="I211" s="43">
        <f t="shared" si="35"/>
        <v>0</v>
      </c>
      <c r="J211" s="11">
        <f t="shared" si="37"/>
        <v>0</v>
      </c>
      <c r="K211" s="11">
        <f t="shared" si="37"/>
        <v>0</v>
      </c>
      <c r="L211" s="11">
        <f t="shared" si="37"/>
        <v>0</v>
      </c>
      <c r="M211" s="11">
        <f t="shared" si="37"/>
        <v>0</v>
      </c>
      <c r="N211" s="11">
        <f t="shared" si="37"/>
        <v>0</v>
      </c>
      <c r="P211" s="1"/>
      <c r="Q211" s="1"/>
    </row>
    <row r="212" spans="1:17">
      <c r="A212" s="52" t="str">
        <f>'4_Infrastru_costs_detailed_calc'!$AA$3</f>
        <v>4.25</v>
      </c>
      <c r="B212" s="468" t="str">
        <f>'4_Infrastru_costs_detailed_calc'!$AA$4</f>
        <v>…</v>
      </c>
      <c r="C212" s="469" t="s">
        <v>6</v>
      </c>
      <c r="D212" s="66"/>
      <c r="E212" s="69"/>
      <c r="F212" s="40">
        <f>'4_Infrastru_costs_detailed_calc'!$AA$23</f>
        <v>0</v>
      </c>
      <c r="G212" s="43">
        <f t="shared" si="34"/>
        <v>0</v>
      </c>
      <c r="I212" s="43">
        <f t="shared" si="35"/>
        <v>0</v>
      </c>
      <c r="J212" s="11">
        <f t="shared" si="37"/>
        <v>0</v>
      </c>
      <c r="K212" s="11">
        <f t="shared" si="37"/>
        <v>0</v>
      </c>
      <c r="L212" s="11">
        <f t="shared" si="37"/>
        <v>0</v>
      </c>
      <c r="M212" s="11">
        <f t="shared" si="37"/>
        <v>0</v>
      </c>
      <c r="N212" s="11">
        <f t="shared" si="37"/>
        <v>0</v>
      </c>
      <c r="P212" s="1"/>
      <c r="Q212" s="1"/>
    </row>
    <row r="213" spans="1:17" hidden="1">
      <c r="A213" s="52" t="str">
        <f>'4_Infrastru_costs_detailed_calc'!$AB$3</f>
        <v>4.26</v>
      </c>
      <c r="B213" s="468" t="str">
        <f>'4_Infrastru_costs_detailed_calc'!$AB$4</f>
        <v>…</v>
      </c>
      <c r="C213" s="469" t="s">
        <v>6</v>
      </c>
      <c r="D213" s="66"/>
      <c r="E213" s="69"/>
      <c r="F213" s="40">
        <f>'4_Infrastru_costs_detailed_calc'!$AB$23</f>
        <v>0</v>
      </c>
      <c r="G213" s="43">
        <f t="shared" si="34"/>
        <v>0</v>
      </c>
      <c r="I213" s="43">
        <f t="shared" si="35"/>
        <v>0</v>
      </c>
      <c r="J213" s="11">
        <f t="shared" si="37"/>
        <v>0</v>
      </c>
      <c r="K213" s="11">
        <f t="shared" si="37"/>
        <v>0</v>
      </c>
      <c r="L213" s="11">
        <f t="shared" si="37"/>
        <v>0</v>
      </c>
      <c r="M213" s="11">
        <f t="shared" si="37"/>
        <v>0</v>
      </c>
      <c r="N213" s="11">
        <f t="shared" si="37"/>
        <v>0</v>
      </c>
      <c r="P213" s="1"/>
      <c r="Q213" s="1"/>
    </row>
    <row r="214" spans="1:17" hidden="1">
      <c r="A214" s="52" t="str">
        <f>'4_Infrastru_costs_detailed_calc'!$AC$3</f>
        <v>4.27</v>
      </c>
      <c r="B214" s="468" t="str">
        <f>'4_Infrastru_costs_detailed_calc'!$AC$4</f>
        <v>…</v>
      </c>
      <c r="C214" s="469"/>
      <c r="D214" s="66"/>
      <c r="E214" s="69"/>
      <c r="F214" s="40">
        <f>'4_Infrastru_costs_detailed_calc'!$AC$23</f>
        <v>0</v>
      </c>
      <c r="G214" s="43">
        <f t="shared" si="34"/>
        <v>0</v>
      </c>
      <c r="I214" s="43">
        <f t="shared" si="35"/>
        <v>0</v>
      </c>
      <c r="J214" s="11">
        <f t="shared" si="37"/>
        <v>0</v>
      </c>
      <c r="K214" s="11">
        <f t="shared" si="37"/>
        <v>0</v>
      </c>
      <c r="L214" s="11">
        <f t="shared" si="37"/>
        <v>0</v>
      </c>
      <c r="M214" s="11">
        <f t="shared" si="37"/>
        <v>0</v>
      </c>
      <c r="N214" s="11">
        <f t="shared" si="37"/>
        <v>0</v>
      </c>
      <c r="P214" s="1"/>
      <c r="Q214" s="1"/>
    </row>
    <row r="215" spans="1:17" hidden="1">
      <c r="A215" s="52" t="str">
        <f>'4_Infrastru_costs_detailed_calc'!$AD$3</f>
        <v>4.28</v>
      </c>
      <c r="B215" s="468" t="str">
        <f>'4_Infrastru_costs_detailed_calc'!$AD$4</f>
        <v>…</v>
      </c>
      <c r="C215" s="469" t="s">
        <v>6</v>
      </c>
      <c r="D215" s="66"/>
      <c r="E215" s="69"/>
      <c r="F215" s="40">
        <f>'4_Infrastru_costs_detailed_calc'!$AD$23</f>
        <v>0</v>
      </c>
      <c r="G215" s="43">
        <f t="shared" si="34"/>
        <v>0</v>
      </c>
      <c r="I215" s="43">
        <f t="shared" si="35"/>
        <v>0</v>
      </c>
      <c r="J215" s="11">
        <f t="shared" si="37"/>
        <v>0</v>
      </c>
      <c r="K215" s="11">
        <f t="shared" si="37"/>
        <v>0</v>
      </c>
      <c r="L215" s="11">
        <f t="shared" si="37"/>
        <v>0</v>
      </c>
      <c r="M215" s="11">
        <f t="shared" si="37"/>
        <v>0</v>
      </c>
      <c r="N215" s="11">
        <f t="shared" si="37"/>
        <v>0</v>
      </c>
      <c r="P215" s="1"/>
      <c r="Q215" s="1"/>
    </row>
    <row r="216" spans="1:17" hidden="1">
      <c r="A216" s="52" t="str">
        <f>'4_Infrastru_costs_detailed_calc'!$AE$3</f>
        <v>4.29</v>
      </c>
      <c r="B216" s="468" t="str">
        <f>'4_Infrastru_costs_detailed_calc'!$AE$4</f>
        <v>…</v>
      </c>
      <c r="C216" s="469" t="s">
        <v>6</v>
      </c>
      <c r="D216" s="66"/>
      <c r="E216" s="69"/>
      <c r="F216" s="40">
        <f>'4_Infrastru_costs_detailed_calc'!$AE$23</f>
        <v>0</v>
      </c>
      <c r="G216" s="43">
        <f t="shared" si="34"/>
        <v>0</v>
      </c>
      <c r="I216" s="43">
        <f t="shared" si="35"/>
        <v>0</v>
      </c>
      <c r="J216" s="11">
        <f t="shared" si="37"/>
        <v>0</v>
      </c>
      <c r="K216" s="11">
        <f t="shared" si="37"/>
        <v>0</v>
      </c>
      <c r="L216" s="11">
        <f t="shared" si="37"/>
        <v>0</v>
      </c>
      <c r="M216" s="11">
        <f t="shared" si="37"/>
        <v>0</v>
      </c>
      <c r="N216" s="11">
        <f t="shared" si="37"/>
        <v>0</v>
      </c>
      <c r="P216" s="1"/>
      <c r="Q216" s="1"/>
    </row>
    <row r="217" spans="1:17" hidden="1">
      <c r="A217" s="52" t="str">
        <f>'4_Infrastru_costs_detailed_calc'!$AF$3</f>
        <v>4.30</v>
      </c>
      <c r="B217" s="468" t="str">
        <f>'4_Infrastru_costs_detailed_calc'!$AF$4</f>
        <v>…</v>
      </c>
      <c r="C217" s="469" t="s">
        <v>6</v>
      </c>
      <c r="D217" s="66"/>
      <c r="E217" s="69"/>
      <c r="F217" s="40">
        <f>'4_Infrastru_costs_detailed_calc'!$AF$23</f>
        <v>0</v>
      </c>
      <c r="G217" s="43">
        <f t="shared" si="34"/>
        <v>0</v>
      </c>
      <c r="I217" s="43">
        <f t="shared" si="35"/>
        <v>0</v>
      </c>
      <c r="J217" s="11">
        <f t="shared" si="37"/>
        <v>0</v>
      </c>
      <c r="K217" s="11">
        <f t="shared" si="37"/>
        <v>0</v>
      </c>
      <c r="L217" s="11">
        <f t="shared" si="37"/>
        <v>0</v>
      </c>
      <c r="M217" s="11">
        <f t="shared" si="37"/>
        <v>0</v>
      </c>
      <c r="N217" s="11">
        <f t="shared" si="37"/>
        <v>0</v>
      </c>
      <c r="P217" s="1"/>
      <c r="Q217" s="1"/>
    </row>
    <row r="218" spans="1:17" hidden="1">
      <c r="A218" s="52" t="str">
        <f>'4_Infrastru_costs_detailed_calc'!$AG$3</f>
        <v>4.31</v>
      </c>
      <c r="B218" s="468" t="str">
        <f>'4_Infrastru_costs_detailed_calc'!$AG$4</f>
        <v>…</v>
      </c>
      <c r="C218" s="469" t="s">
        <v>6</v>
      </c>
      <c r="D218" s="66"/>
      <c r="E218" s="69"/>
      <c r="F218" s="40">
        <f>'4_Infrastru_costs_detailed_calc'!$AG$23</f>
        <v>0</v>
      </c>
      <c r="G218" s="43">
        <f t="shared" si="34"/>
        <v>0</v>
      </c>
      <c r="I218" s="43">
        <f t="shared" si="35"/>
        <v>0</v>
      </c>
      <c r="J218" s="11">
        <f t="shared" ref="J218:N227" si="38">J$183*$G218</f>
        <v>0</v>
      </c>
      <c r="K218" s="11">
        <f t="shared" si="38"/>
        <v>0</v>
      </c>
      <c r="L218" s="11">
        <f t="shared" si="38"/>
        <v>0</v>
      </c>
      <c r="M218" s="11">
        <f t="shared" si="38"/>
        <v>0</v>
      </c>
      <c r="N218" s="11">
        <f t="shared" si="38"/>
        <v>0</v>
      </c>
      <c r="P218" s="1"/>
      <c r="Q218" s="1"/>
    </row>
    <row r="219" spans="1:17" hidden="1">
      <c r="A219" s="52" t="str">
        <f>'4_Infrastru_costs_detailed_calc'!$AH$3</f>
        <v>4.32</v>
      </c>
      <c r="B219" s="468" t="str">
        <f>'4_Infrastru_costs_detailed_calc'!$AH$4</f>
        <v>…</v>
      </c>
      <c r="C219" s="469" t="s">
        <v>6</v>
      </c>
      <c r="D219" s="66"/>
      <c r="E219" s="69"/>
      <c r="F219" s="40">
        <f>'4_Infrastru_costs_detailed_calc'!$AH$23</f>
        <v>0</v>
      </c>
      <c r="G219" s="43">
        <f t="shared" si="34"/>
        <v>0</v>
      </c>
      <c r="I219" s="43">
        <f t="shared" si="35"/>
        <v>0</v>
      </c>
      <c r="J219" s="11">
        <f t="shared" si="38"/>
        <v>0</v>
      </c>
      <c r="K219" s="11">
        <f t="shared" si="38"/>
        <v>0</v>
      </c>
      <c r="L219" s="11">
        <f t="shared" si="38"/>
        <v>0</v>
      </c>
      <c r="M219" s="11">
        <f t="shared" si="38"/>
        <v>0</v>
      </c>
      <c r="N219" s="11">
        <f t="shared" si="38"/>
        <v>0</v>
      </c>
      <c r="P219" s="1"/>
      <c r="Q219" s="1"/>
    </row>
    <row r="220" spans="1:17" hidden="1">
      <c r="A220" s="52" t="str">
        <f>'4_Infrastru_costs_detailed_calc'!$AI$3</f>
        <v>4.33</v>
      </c>
      <c r="B220" s="468" t="str">
        <f>'4_Infrastru_costs_detailed_calc'!$AI$4</f>
        <v>…</v>
      </c>
      <c r="C220" s="469" t="s">
        <v>6</v>
      </c>
      <c r="D220" s="66"/>
      <c r="E220" s="69"/>
      <c r="F220" s="40">
        <f>'4_Infrastru_costs_detailed_calc'!$AI$23</f>
        <v>0</v>
      </c>
      <c r="G220" s="43">
        <f t="shared" si="34"/>
        <v>0</v>
      </c>
      <c r="I220" s="43">
        <f t="shared" si="35"/>
        <v>0</v>
      </c>
      <c r="J220" s="11">
        <f t="shared" si="38"/>
        <v>0</v>
      </c>
      <c r="K220" s="11">
        <f t="shared" si="38"/>
        <v>0</v>
      </c>
      <c r="L220" s="11">
        <f t="shared" si="38"/>
        <v>0</v>
      </c>
      <c r="M220" s="11">
        <f t="shared" si="38"/>
        <v>0</v>
      </c>
      <c r="N220" s="11">
        <f t="shared" si="38"/>
        <v>0</v>
      </c>
      <c r="P220" s="1"/>
      <c r="Q220" s="1"/>
    </row>
    <row r="221" spans="1:17" hidden="1">
      <c r="A221" s="52" t="str">
        <f>'4_Infrastru_costs_detailed_calc'!$AJ$3</f>
        <v>4.34</v>
      </c>
      <c r="B221" s="468" t="str">
        <f>'4_Infrastru_costs_detailed_calc'!$AJ$4</f>
        <v>…</v>
      </c>
      <c r="C221" s="469" t="s">
        <v>6</v>
      </c>
      <c r="D221" s="66"/>
      <c r="E221" s="69"/>
      <c r="F221" s="40">
        <f>'4_Infrastru_costs_detailed_calc'!$AJ$23</f>
        <v>0</v>
      </c>
      <c r="G221" s="43">
        <f t="shared" si="34"/>
        <v>0</v>
      </c>
      <c r="I221" s="43">
        <f t="shared" si="35"/>
        <v>0</v>
      </c>
      <c r="J221" s="11">
        <f t="shared" si="38"/>
        <v>0</v>
      </c>
      <c r="K221" s="11">
        <f t="shared" si="38"/>
        <v>0</v>
      </c>
      <c r="L221" s="11">
        <f t="shared" si="38"/>
        <v>0</v>
      </c>
      <c r="M221" s="11">
        <f t="shared" si="38"/>
        <v>0</v>
      </c>
      <c r="N221" s="11">
        <f t="shared" si="38"/>
        <v>0</v>
      </c>
      <c r="P221" s="1"/>
      <c r="Q221" s="1"/>
    </row>
    <row r="222" spans="1:17" hidden="1">
      <c r="A222" s="52" t="str">
        <f>'4_Infrastru_costs_detailed_calc'!$AK$3</f>
        <v>4.35</v>
      </c>
      <c r="B222" s="468" t="str">
        <f>'4_Infrastru_costs_detailed_calc'!$AK$4</f>
        <v>…</v>
      </c>
      <c r="C222" s="469" t="s">
        <v>6</v>
      </c>
      <c r="D222" s="66"/>
      <c r="E222" s="69"/>
      <c r="F222" s="40">
        <f>'4_Infrastru_costs_detailed_calc'!$AK$23</f>
        <v>0</v>
      </c>
      <c r="G222" s="43">
        <f t="shared" si="34"/>
        <v>0</v>
      </c>
      <c r="I222" s="43">
        <f t="shared" si="35"/>
        <v>0</v>
      </c>
      <c r="J222" s="11">
        <f t="shared" si="38"/>
        <v>0</v>
      </c>
      <c r="K222" s="11">
        <f t="shared" si="38"/>
        <v>0</v>
      </c>
      <c r="L222" s="11">
        <f t="shared" si="38"/>
        <v>0</v>
      </c>
      <c r="M222" s="11">
        <f t="shared" si="38"/>
        <v>0</v>
      </c>
      <c r="N222" s="11">
        <f t="shared" si="38"/>
        <v>0</v>
      </c>
      <c r="P222" s="1"/>
      <c r="Q222" s="1"/>
    </row>
    <row r="223" spans="1:17" hidden="1">
      <c r="A223" s="52" t="str">
        <f>'4_Infrastru_costs_detailed_calc'!$AL$3</f>
        <v>4.36</v>
      </c>
      <c r="B223" s="468" t="str">
        <f>'4_Infrastru_costs_detailed_calc'!$AL$4</f>
        <v>…</v>
      </c>
      <c r="C223" s="469" t="s">
        <v>6</v>
      </c>
      <c r="D223" s="66"/>
      <c r="E223" s="69"/>
      <c r="F223" s="40">
        <f>'4_Infrastru_costs_detailed_calc'!$AL$23</f>
        <v>0</v>
      </c>
      <c r="G223" s="43">
        <f t="shared" si="34"/>
        <v>0</v>
      </c>
      <c r="I223" s="43">
        <f t="shared" si="35"/>
        <v>0</v>
      </c>
      <c r="J223" s="11">
        <f t="shared" si="38"/>
        <v>0</v>
      </c>
      <c r="K223" s="11">
        <f t="shared" si="38"/>
        <v>0</v>
      </c>
      <c r="L223" s="11">
        <f t="shared" si="38"/>
        <v>0</v>
      </c>
      <c r="M223" s="11">
        <f t="shared" si="38"/>
        <v>0</v>
      </c>
      <c r="N223" s="11">
        <f t="shared" si="38"/>
        <v>0</v>
      </c>
      <c r="P223" s="1"/>
      <c r="Q223" s="1"/>
    </row>
    <row r="224" spans="1:17" hidden="1">
      <c r="A224" s="52" t="str">
        <f>'4_Infrastru_costs_detailed_calc'!$AM$3</f>
        <v>4.37</v>
      </c>
      <c r="B224" s="468" t="str">
        <f>'4_Infrastru_costs_detailed_calc'!$AM$4</f>
        <v>…</v>
      </c>
      <c r="C224" s="469" t="s">
        <v>6</v>
      </c>
      <c r="D224" s="66"/>
      <c r="E224" s="69"/>
      <c r="F224" s="40">
        <f>'4_Infrastru_costs_detailed_calc'!$AM$23</f>
        <v>0</v>
      </c>
      <c r="G224" s="43">
        <f t="shared" si="34"/>
        <v>0</v>
      </c>
      <c r="I224" s="43">
        <f t="shared" si="35"/>
        <v>0</v>
      </c>
      <c r="J224" s="11">
        <f t="shared" si="38"/>
        <v>0</v>
      </c>
      <c r="K224" s="11">
        <f t="shared" si="38"/>
        <v>0</v>
      </c>
      <c r="L224" s="11">
        <f t="shared" si="38"/>
        <v>0</v>
      </c>
      <c r="M224" s="11">
        <f t="shared" si="38"/>
        <v>0</v>
      </c>
      <c r="N224" s="11">
        <f t="shared" si="38"/>
        <v>0</v>
      </c>
      <c r="P224" s="1"/>
      <c r="Q224" s="1"/>
    </row>
    <row r="225" spans="1:17" hidden="1">
      <c r="A225" s="52" t="str">
        <f>'4_Infrastru_costs_detailed_calc'!$AN$3</f>
        <v>4.38</v>
      </c>
      <c r="B225" s="468" t="str">
        <f>'4_Infrastru_costs_detailed_calc'!$AN$4</f>
        <v>…</v>
      </c>
      <c r="C225" s="469" t="s">
        <v>6</v>
      </c>
      <c r="D225" s="66"/>
      <c r="E225" s="69"/>
      <c r="F225" s="40">
        <f>'4_Infrastru_costs_detailed_calc'!$AN$23</f>
        <v>0</v>
      </c>
      <c r="G225" s="43">
        <f t="shared" si="34"/>
        <v>0</v>
      </c>
      <c r="I225" s="43">
        <f t="shared" si="35"/>
        <v>0</v>
      </c>
      <c r="J225" s="11">
        <f t="shared" si="38"/>
        <v>0</v>
      </c>
      <c r="K225" s="11">
        <f t="shared" si="38"/>
        <v>0</v>
      </c>
      <c r="L225" s="11">
        <f t="shared" si="38"/>
        <v>0</v>
      </c>
      <c r="M225" s="11">
        <f t="shared" si="38"/>
        <v>0</v>
      </c>
      <c r="N225" s="11">
        <f t="shared" si="38"/>
        <v>0</v>
      </c>
      <c r="P225" s="1"/>
      <c r="Q225" s="1"/>
    </row>
    <row r="226" spans="1:17" hidden="1">
      <c r="A226" s="52" t="str">
        <f>'4_Infrastru_costs_detailed_calc'!$AO$3</f>
        <v>4.39</v>
      </c>
      <c r="B226" s="468" t="str">
        <f>'4_Infrastru_costs_detailed_calc'!$AO$4</f>
        <v>…</v>
      </c>
      <c r="C226" s="469" t="s">
        <v>6</v>
      </c>
      <c r="D226" s="66"/>
      <c r="E226" s="69"/>
      <c r="F226" s="40">
        <f>'4_Infrastru_costs_detailed_calc'!$AO$23</f>
        <v>0</v>
      </c>
      <c r="G226" s="43">
        <f t="shared" si="34"/>
        <v>0</v>
      </c>
      <c r="I226" s="43">
        <f t="shared" si="35"/>
        <v>0</v>
      </c>
      <c r="J226" s="11">
        <f t="shared" si="38"/>
        <v>0</v>
      </c>
      <c r="K226" s="11">
        <f t="shared" si="38"/>
        <v>0</v>
      </c>
      <c r="L226" s="11">
        <f t="shared" si="38"/>
        <v>0</v>
      </c>
      <c r="M226" s="11">
        <f t="shared" si="38"/>
        <v>0</v>
      </c>
      <c r="N226" s="11">
        <f t="shared" si="38"/>
        <v>0</v>
      </c>
      <c r="P226" s="1"/>
      <c r="Q226" s="1"/>
    </row>
    <row r="227" spans="1:17" hidden="1">
      <c r="A227" s="52" t="str">
        <f>'4_Infrastru_costs_detailed_calc'!$AP$3</f>
        <v>4.40</v>
      </c>
      <c r="B227" s="468" t="str">
        <f>'4_Infrastru_costs_detailed_calc'!$AP$4</f>
        <v>…</v>
      </c>
      <c r="C227" s="469" t="s">
        <v>6</v>
      </c>
      <c r="D227" s="66"/>
      <c r="E227" s="69"/>
      <c r="F227" s="40">
        <f>'4_Infrastru_costs_detailed_calc'!$AP$23</f>
        <v>0</v>
      </c>
      <c r="G227" s="43">
        <f t="shared" si="34"/>
        <v>0</v>
      </c>
      <c r="I227" s="43">
        <f t="shared" si="35"/>
        <v>0</v>
      </c>
      <c r="J227" s="11">
        <f t="shared" si="38"/>
        <v>0</v>
      </c>
      <c r="K227" s="11">
        <f t="shared" si="38"/>
        <v>0</v>
      </c>
      <c r="L227" s="11">
        <f t="shared" si="38"/>
        <v>0</v>
      </c>
      <c r="M227" s="11">
        <f t="shared" si="38"/>
        <v>0</v>
      </c>
      <c r="N227" s="11">
        <f t="shared" si="38"/>
        <v>0</v>
      </c>
      <c r="P227" s="1"/>
      <c r="Q227" s="1"/>
    </row>
    <row r="228" spans="1:17" hidden="1">
      <c r="A228" s="52" t="str">
        <f>'4_Infrastru_costs_detailed_calc'!$AQ$3</f>
        <v>4.41</v>
      </c>
      <c r="B228" s="468" t="str">
        <f>'4_Infrastru_costs_detailed_calc'!$AQ$4</f>
        <v>…</v>
      </c>
      <c r="C228" s="469" t="s">
        <v>6</v>
      </c>
      <c r="D228" s="66"/>
      <c r="E228" s="69"/>
      <c r="F228" s="40">
        <f>'4_Infrastru_costs_detailed_calc'!$AQ$23</f>
        <v>0</v>
      </c>
      <c r="G228" s="43">
        <f t="shared" si="34"/>
        <v>0</v>
      </c>
      <c r="I228" s="43">
        <f t="shared" si="35"/>
        <v>0</v>
      </c>
      <c r="J228" s="11">
        <f t="shared" ref="J228:N238" si="39">J$183*$G228</f>
        <v>0</v>
      </c>
      <c r="K228" s="11">
        <f t="shared" si="39"/>
        <v>0</v>
      </c>
      <c r="L228" s="11">
        <f t="shared" si="39"/>
        <v>0</v>
      </c>
      <c r="M228" s="11">
        <f t="shared" si="39"/>
        <v>0</v>
      </c>
      <c r="N228" s="11">
        <f t="shared" si="39"/>
        <v>0</v>
      </c>
      <c r="P228" s="1"/>
      <c r="Q228" s="1"/>
    </row>
    <row r="229" spans="1:17" hidden="1">
      <c r="A229" s="52" t="str">
        <f>'4_Infrastru_costs_detailed_calc'!$AR$3</f>
        <v>4.42</v>
      </c>
      <c r="B229" s="468" t="str">
        <f>'4_Infrastru_costs_detailed_calc'!$AR$4</f>
        <v>…</v>
      </c>
      <c r="C229" s="469" t="s">
        <v>6</v>
      </c>
      <c r="D229" s="66"/>
      <c r="E229" s="69"/>
      <c r="F229" s="40">
        <f>'4_Infrastru_costs_detailed_calc'!$AR$23</f>
        <v>0</v>
      </c>
      <c r="G229" s="43">
        <f t="shared" si="34"/>
        <v>0</v>
      </c>
      <c r="I229" s="43">
        <f t="shared" si="35"/>
        <v>0</v>
      </c>
      <c r="J229" s="11">
        <f t="shared" si="39"/>
        <v>0</v>
      </c>
      <c r="K229" s="11">
        <f t="shared" si="39"/>
        <v>0</v>
      </c>
      <c r="L229" s="11">
        <f t="shared" si="39"/>
        <v>0</v>
      </c>
      <c r="M229" s="11">
        <f t="shared" si="39"/>
        <v>0</v>
      </c>
      <c r="N229" s="11">
        <f t="shared" si="39"/>
        <v>0</v>
      </c>
      <c r="P229" s="1"/>
      <c r="Q229" s="1"/>
    </row>
    <row r="230" spans="1:17" hidden="1">
      <c r="A230" s="52" t="str">
        <f>'4_Infrastru_costs_detailed_calc'!$AS$3</f>
        <v>4.43</v>
      </c>
      <c r="B230" s="468" t="str">
        <f>'4_Infrastru_costs_detailed_calc'!$AS$4</f>
        <v>…</v>
      </c>
      <c r="C230" s="469" t="s">
        <v>6</v>
      </c>
      <c r="D230" s="66"/>
      <c r="E230" s="69"/>
      <c r="F230" s="40">
        <f>'4_Infrastru_costs_detailed_calc'!$AS$23</f>
        <v>0</v>
      </c>
      <c r="G230" s="43">
        <f t="shared" si="34"/>
        <v>0</v>
      </c>
      <c r="I230" s="43">
        <f t="shared" si="35"/>
        <v>0</v>
      </c>
      <c r="J230" s="11">
        <f t="shared" si="39"/>
        <v>0</v>
      </c>
      <c r="K230" s="11">
        <f t="shared" si="39"/>
        <v>0</v>
      </c>
      <c r="L230" s="11">
        <f t="shared" si="39"/>
        <v>0</v>
      </c>
      <c r="M230" s="11">
        <f t="shared" si="39"/>
        <v>0</v>
      </c>
      <c r="N230" s="11">
        <f t="shared" si="39"/>
        <v>0</v>
      </c>
      <c r="P230" s="1"/>
      <c r="Q230" s="1"/>
    </row>
    <row r="231" spans="1:17" hidden="1">
      <c r="A231" s="52" t="str">
        <f>'4_Infrastru_costs_detailed_calc'!$AT$3</f>
        <v>4.44</v>
      </c>
      <c r="B231" s="468" t="str">
        <f>'4_Infrastru_costs_detailed_calc'!$AT$4</f>
        <v>…</v>
      </c>
      <c r="C231" s="469" t="s">
        <v>6</v>
      </c>
      <c r="D231" s="66"/>
      <c r="E231" s="69"/>
      <c r="F231" s="40">
        <f>'4_Infrastru_costs_detailed_calc'!$AT$23</f>
        <v>0</v>
      </c>
      <c r="G231" s="43">
        <f t="shared" si="34"/>
        <v>0</v>
      </c>
      <c r="I231" s="43">
        <f t="shared" si="35"/>
        <v>0</v>
      </c>
      <c r="J231" s="11">
        <f t="shared" si="39"/>
        <v>0</v>
      </c>
      <c r="K231" s="11">
        <f t="shared" si="39"/>
        <v>0</v>
      </c>
      <c r="L231" s="11">
        <f t="shared" si="39"/>
        <v>0</v>
      </c>
      <c r="M231" s="11">
        <f t="shared" si="39"/>
        <v>0</v>
      </c>
      <c r="N231" s="11">
        <f t="shared" si="39"/>
        <v>0</v>
      </c>
      <c r="P231" s="1"/>
      <c r="Q231" s="1"/>
    </row>
    <row r="232" spans="1:17" hidden="1">
      <c r="A232" s="52" t="str">
        <f>'4_Infrastru_costs_detailed_calc'!$AU$3</f>
        <v>4.45</v>
      </c>
      <c r="B232" s="468" t="str">
        <f>'4_Infrastru_costs_detailed_calc'!$AU$4</f>
        <v>…</v>
      </c>
      <c r="C232" s="469" t="s">
        <v>6</v>
      </c>
      <c r="D232" s="66"/>
      <c r="E232" s="69"/>
      <c r="F232" s="40">
        <f>'4_Infrastru_costs_detailed_calc'!$AU$23</f>
        <v>0</v>
      </c>
      <c r="G232" s="43">
        <f t="shared" si="34"/>
        <v>0</v>
      </c>
      <c r="I232" s="43">
        <f t="shared" si="35"/>
        <v>0</v>
      </c>
      <c r="J232" s="11">
        <f t="shared" si="39"/>
        <v>0</v>
      </c>
      <c r="K232" s="11">
        <f t="shared" si="39"/>
        <v>0</v>
      </c>
      <c r="L232" s="11">
        <f t="shared" si="39"/>
        <v>0</v>
      </c>
      <c r="M232" s="11">
        <f t="shared" si="39"/>
        <v>0</v>
      </c>
      <c r="N232" s="11">
        <f t="shared" si="39"/>
        <v>0</v>
      </c>
      <c r="P232" s="1"/>
      <c r="Q232" s="1"/>
    </row>
    <row r="233" spans="1:17" hidden="1">
      <c r="A233" s="52" t="str">
        <f>'4_Infrastru_costs_detailed_calc'!$AV$3</f>
        <v>4.46</v>
      </c>
      <c r="B233" s="468" t="str">
        <f>'4_Infrastru_costs_detailed_calc'!$AV$4</f>
        <v>…</v>
      </c>
      <c r="C233" s="469" t="s">
        <v>6</v>
      </c>
      <c r="D233" s="66"/>
      <c r="E233" s="69"/>
      <c r="F233" s="40">
        <f>'4_Infrastru_costs_detailed_calc'!$AV$23</f>
        <v>0</v>
      </c>
      <c r="G233" s="43">
        <f t="shared" si="34"/>
        <v>0</v>
      </c>
      <c r="I233" s="43">
        <f t="shared" si="35"/>
        <v>0</v>
      </c>
      <c r="J233" s="11">
        <f t="shared" si="39"/>
        <v>0</v>
      </c>
      <c r="K233" s="11">
        <f t="shared" si="39"/>
        <v>0</v>
      </c>
      <c r="L233" s="11">
        <f t="shared" si="39"/>
        <v>0</v>
      </c>
      <c r="M233" s="11">
        <f t="shared" si="39"/>
        <v>0</v>
      </c>
      <c r="N233" s="11">
        <f t="shared" si="39"/>
        <v>0</v>
      </c>
      <c r="P233" s="1"/>
      <c r="Q233" s="1"/>
    </row>
    <row r="234" spans="1:17" hidden="1">
      <c r="A234" s="52" t="str">
        <f>'4_Infrastru_costs_detailed_calc'!$AW$3</f>
        <v>4.47</v>
      </c>
      <c r="B234" s="468" t="str">
        <f>'4_Infrastru_costs_detailed_calc'!$AW$4</f>
        <v>…</v>
      </c>
      <c r="C234" s="469" t="s">
        <v>6</v>
      </c>
      <c r="D234" s="66"/>
      <c r="E234" s="69"/>
      <c r="F234" s="40">
        <f>'4_Infrastru_costs_detailed_calc'!$AW$23</f>
        <v>0</v>
      </c>
      <c r="G234" s="43">
        <f t="shared" si="34"/>
        <v>0</v>
      </c>
      <c r="I234" s="43">
        <f t="shared" si="35"/>
        <v>0</v>
      </c>
      <c r="J234" s="11">
        <f t="shared" si="39"/>
        <v>0</v>
      </c>
      <c r="K234" s="11">
        <f t="shared" si="39"/>
        <v>0</v>
      </c>
      <c r="L234" s="11">
        <f t="shared" si="39"/>
        <v>0</v>
      </c>
      <c r="M234" s="11">
        <f t="shared" si="39"/>
        <v>0</v>
      </c>
      <c r="N234" s="11">
        <f t="shared" si="39"/>
        <v>0</v>
      </c>
      <c r="P234" s="1"/>
      <c r="Q234" s="1"/>
    </row>
    <row r="235" spans="1:17" hidden="1">
      <c r="A235" s="52" t="str">
        <f>'4_Infrastru_costs_detailed_calc'!$AX$3</f>
        <v>4.48</v>
      </c>
      <c r="B235" s="468" t="str">
        <f>'4_Infrastru_costs_detailed_calc'!$AX$4</f>
        <v>…</v>
      </c>
      <c r="C235" s="469" t="s">
        <v>6</v>
      </c>
      <c r="D235" s="66"/>
      <c r="E235" s="69"/>
      <c r="F235" s="40">
        <f>'4_Infrastru_costs_detailed_calc'!$AX$23</f>
        <v>0</v>
      </c>
      <c r="G235" s="43">
        <f t="shared" si="34"/>
        <v>0</v>
      </c>
      <c r="I235" s="43">
        <f t="shared" si="35"/>
        <v>0</v>
      </c>
      <c r="J235" s="11">
        <f t="shared" si="39"/>
        <v>0</v>
      </c>
      <c r="K235" s="11">
        <f t="shared" si="39"/>
        <v>0</v>
      </c>
      <c r="L235" s="11">
        <f t="shared" si="39"/>
        <v>0</v>
      </c>
      <c r="M235" s="11">
        <f t="shared" si="39"/>
        <v>0</v>
      </c>
      <c r="N235" s="11">
        <f t="shared" si="39"/>
        <v>0</v>
      </c>
      <c r="P235" s="1"/>
      <c r="Q235" s="1"/>
    </row>
    <row r="236" spans="1:17" hidden="1">
      <c r="A236" s="52" t="str">
        <f>'4_Infrastru_costs_detailed_calc'!$AY$3</f>
        <v>4.49</v>
      </c>
      <c r="B236" s="468" t="str">
        <f>'4_Infrastru_costs_detailed_calc'!$AY$4</f>
        <v>…</v>
      </c>
      <c r="C236" s="469" t="s">
        <v>6</v>
      </c>
      <c r="D236" s="66"/>
      <c r="E236" s="69"/>
      <c r="F236" s="40">
        <f>'4_Infrastru_costs_detailed_calc'!$AY$23</f>
        <v>0</v>
      </c>
      <c r="G236" s="43">
        <f t="shared" si="34"/>
        <v>0</v>
      </c>
      <c r="I236" s="43">
        <f t="shared" si="35"/>
        <v>0</v>
      </c>
      <c r="J236" s="11">
        <f t="shared" si="39"/>
        <v>0</v>
      </c>
      <c r="K236" s="11">
        <f t="shared" si="39"/>
        <v>0</v>
      </c>
      <c r="L236" s="11">
        <f t="shared" si="39"/>
        <v>0</v>
      </c>
      <c r="M236" s="11">
        <f t="shared" si="39"/>
        <v>0</v>
      </c>
      <c r="N236" s="11">
        <f t="shared" si="39"/>
        <v>0</v>
      </c>
      <c r="P236" s="1"/>
      <c r="Q236" s="1"/>
    </row>
    <row r="237" spans="1:17" hidden="1">
      <c r="A237" s="52" t="str">
        <f>'4_Infrastru_costs_detailed_calc'!$AZ$3</f>
        <v>4.50</v>
      </c>
      <c r="B237" s="468" t="str">
        <f>'4_Infrastru_costs_detailed_calc'!$AZ$4</f>
        <v>…</v>
      </c>
      <c r="C237" s="469" t="s">
        <v>6</v>
      </c>
      <c r="D237" s="66"/>
      <c r="E237" s="69"/>
      <c r="F237" s="40">
        <f>'4_Infrastru_costs_detailed_calc'!$AZ$23</f>
        <v>0</v>
      </c>
      <c r="G237" s="43">
        <f t="shared" si="34"/>
        <v>0</v>
      </c>
      <c r="I237" s="43">
        <f t="shared" si="35"/>
        <v>0</v>
      </c>
      <c r="J237" s="11">
        <f t="shared" si="39"/>
        <v>0</v>
      </c>
      <c r="K237" s="11">
        <f t="shared" si="39"/>
        <v>0</v>
      </c>
      <c r="L237" s="11">
        <f t="shared" si="39"/>
        <v>0</v>
      </c>
      <c r="M237" s="11">
        <f t="shared" si="39"/>
        <v>0</v>
      </c>
      <c r="N237" s="11">
        <f t="shared" si="39"/>
        <v>0</v>
      </c>
      <c r="P237" s="1"/>
      <c r="Q237" s="1"/>
    </row>
    <row r="238" spans="1:17" s="57" customFormat="1" ht="30" customHeight="1">
      <c r="A238" s="134" t="s">
        <v>42</v>
      </c>
      <c r="B238" s="476" t="s">
        <v>190</v>
      </c>
      <c r="C238" s="477" t="s">
        <v>6</v>
      </c>
      <c r="D238" s="70"/>
      <c r="E238" s="494"/>
      <c r="F238" s="495"/>
      <c r="G238" s="56">
        <f>E238*D238</f>
        <v>0</v>
      </c>
      <c r="I238" s="56">
        <f t="shared" si="32"/>
        <v>0</v>
      </c>
      <c r="J238" s="58">
        <f t="shared" si="39"/>
        <v>0</v>
      </c>
      <c r="K238" s="58">
        <f t="shared" si="39"/>
        <v>0</v>
      </c>
      <c r="L238" s="58">
        <f t="shared" si="39"/>
        <v>0</v>
      </c>
      <c r="M238" s="58">
        <f t="shared" si="39"/>
        <v>0</v>
      </c>
      <c r="N238" s="58">
        <f t="shared" si="39"/>
        <v>0</v>
      </c>
      <c r="P238" s="1"/>
      <c r="Q238" s="1"/>
    </row>
    <row r="239" spans="1:17" ht="28.95" customHeight="1">
      <c r="A239" s="470" t="s">
        <v>25</v>
      </c>
      <c r="B239" s="471"/>
      <c r="C239" s="471"/>
      <c r="D239" s="30"/>
      <c r="E239" s="31"/>
      <c r="F239" s="31"/>
      <c r="G239" s="23">
        <f>SUM(G188:G238)</f>
        <v>369500</v>
      </c>
      <c r="I239" s="23">
        <f t="shared" ref="I239:N239" si="40">SUM(I188:I238)</f>
        <v>369500</v>
      </c>
      <c r="J239" s="23">
        <f t="shared" si="40"/>
        <v>83977.272727272721</v>
      </c>
      <c r="K239" s="23">
        <f t="shared" si="40"/>
        <v>83977.272727272721</v>
      </c>
      <c r="L239" s="23">
        <f t="shared" si="40"/>
        <v>58784.090909090904</v>
      </c>
      <c r="M239" s="23">
        <f t="shared" si="40"/>
        <v>75579.545454545456</v>
      </c>
      <c r="N239" s="23">
        <f t="shared" si="40"/>
        <v>67181.818181818191</v>
      </c>
      <c r="P239" s="1"/>
      <c r="Q239" s="1"/>
    </row>
    <row r="240" spans="1:17">
      <c r="A240" s="100"/>
      <c r="B240" s="100"/>
      <c r="C240" s="100"/>
      <c r="D240" s="100"/>
      <c r="E240" s="100"/>
      <c r="F240" s="100"/>
      <c r="G240" s="101"/>
      <c r="H240" s="36"/>
      <c r="I240" s="36"/>
      <c r="J240" s="36"/>
      <c r="K240" s="36"/>
      <c r="L240" s="36"/>
      <c r="M240" s="36"/>
      <c r="N240" s="36"/>
      <c r="O240" s="36"/>
      <c r="P240" s="1"/>
      <c r="Q240" s="1"/>
    </row>
    <row r="241" spans="1:17">
      <c r="P241" s="1"/>
      <c r="Q241" s="1"/>
    </row>
    <row r="242" spans="1:17" ht="28.8">
      <c r="I242" s="132" t="str">
        <f t="shared" ref="I242:N242" si="41">I$2</f>
        <v>reference to
(please choose)</v>
      </c>
      <c r="J242" s="75" t="str">
        <f t="shared" si="41"/>
        <v>residual 
waste</v>
      </c>
      <c r="K242" s="75" t="str">
        <f t="shared" si="41"/>
        <v>bulky 
waste</v>
      </c>
      <c r="L242" s="75" t="str">
        <f t="shared" si="41"/>
        <v>bio
waste</v>
      </c>
      <c r="M242" s="75" t="str">
        <f t="shared" si="41"/>
        <v>waste
paper</v>
      </c>
      <c r="N242" s="75" t="str">
        <f t="shared" si="41"/>
        <v>other 
valuables</v>
      </c>
      <c r="O242" s="136" t="str">
        <f t="shared" ref="O242" si="42">O$62</f>
        <v>total</v>
      </c>
    </row>
    <row r="243" spans="1:17">
      <c r="I243" s="74" t="s">
        <v>31</v>
      </c>
      <c r="J243" s="44">
        <f>IF($I243="waste amount",'Basic-data_costs break down'!$D$9,IF($I243="bins",'Basic-data_costs break down'!$D$13,IF($I243="inhabitans / user",'Basic-data_costs break down'!$D$5,IF($I243="bin emptying",'Basic-data_costs break down'!$D$17,""))))</f>
        <v>0.58616647127784294</v>
      </c>
      <c r="K243" s="44">
        <f>IF($I243="waste amount",'Basic-data_costs break down'!$E$9,IF($I243="bins",'Basic-data_costs break down'!$E$13,IF($I243="inhabitans / user",'Basic-data_costs break down'!$E$5,IF($I243="bin emptying",'Basic-data_costs break down'!$E$17,""))))</f>
        <v>4.6893317702227433E-2</v>
      </c>
      <c r="L243" s="44">
        <f>IF($I243="waste amount",'Basic-data_costs break down'!$F$9,IF($I243="bins",'Basic-data_costs break down'!$F$13,IF($I243="inhabitans / user",'Basic-data_costs break down'!$F$5,IF($I243="bin emptying",'Basic-data_costs break down'!$F$17,""))))</f>
        <v>0.123094958968347</v>
      </c>
      <c r="M243" s="44">
        <f>IF($I243="waste amount",'Basic-data_costs break down'!$G$9,IF($I243="bins",'Basic-data_costs break down'!$G$13,IF($I243="inhabitans / user",'Basic-data_costs break down'!$G$5,IF($I243="bin emptying",'Basic-data_costs break down'!$G$17,""))))</f>
        <v>0.16881594372801875</v>
      </c>
      <c r="N243" s="44">
        <f>IF($I243="waste amount",'Basic-data_costs break down'!$H$9,IF($I243="bins",'Basic-data_costs break down'!$H$13,IF($I243="inhabitans / user",'Basic-data_costs break down'!$H$5,IF($I243="bin emptying",'Basic-data_costs break down'!$H$17,""))))</f>
        <v>7.5029308323563887E-2</v>
      </c>
      <c r="O243" s="45">
        <f>SUM(J243:N243)</f>
        <v>1</v>
      </c>
    </row>
    <row r="245" spans="1:17" s="1" customFormat="1" ht="39.6" customHeight="1">
      <c r="A245" s="474" t="s">
        <v>18</v>
      </c>
      <c r="B245" s="474"/>
      <c r="C245" s="475" t="s">
        <v>9</v>
      </c>
      <c r="D245" s="475" t="s">
        <v>54</v>
      </c>
      <c r="E245" s="466" t="s">
        <v>535</v>
      </c>
      <c r="F245" s="467"/>
      <c r="G245" s="128" t="s">
        <v>33</v>
      </c>
      <c r="H245" s="2"/>
      <c r="I245" s="128" t="str">
        <f>I$5</f>
        <v>total costs 
per year</v>
      </c>
      <c r="J245" s="462" t="str">
        <f>J$5</f>
        <v>costs related to type of waste</v>
      </c>
      <c r="K245" s="463"/>
      <c r="L245" s="463"/>
      <c r="M245" s="463"/>
      <c r="N245" s="464"/>
    </row>
    <row r="246" spans="1:17">
      <c r="A246" s="474"/>
      <c r="B246" s="474"/>
      <c r="C246" s="475"/>
      <c r="D246" s="475"/>
      <c r="E246" s="466" t="s">
        <v>193</v>
      </c>
      <c r="F246" s="467"/>
      <c r="G246" s="128" t="s">
        <v>191</v>
      </c>
      <c r="I246" s="128" t="s">
        <v>191</v>
      </c>
      <c r="J246" s="465" t="s">
        <v>191</v>
      </c>
      <c r="K246" s="465"/>
      <c r="L246" s="465"/>
      <c r="M246" s="465"/>
      <c r="N246" s="465"/>
    </row>
    <row r="247" spans="1:17">
      <c r="A247" s="126">
        <v>5</v>
      </c>
      <c r="B247" s="472" t="s">
        <v>46</v>
      </c>
      <c r="C247" s="473"/>
      <c r="D247" s="473"/>
      <c r="E247" s="473"/>
      <c r="F247" s="473"/>
      <c r="G247" s="473"/>
      <c r="I247" s="126">
        <f>A247</f>
        <v>5</v>
      </c>
      <c r="J247" s="493" t="str">
        <f>B247</f>
        <v>Third-party charges</v>
      </c>
      <c r="K247" s="493"/>
      <c r="L247" s="493"/>
      <c r="M247" s="493"/>
      <c r="N247" s="493"/>
    </row>
    <row r="248" spans="1:17">
      <c r="A248" s="52" t="s">
        <v>373</v>
      </c>
      <c r="B248" s="137" t="s">
        <v>27</v>
      </c>
      <c r="C248" s="356" t="s">
        <v>192</v>
      </c>
      <c r="D248" s="63">
        <v>3200</v>
      </c>
      <c r="E248" s="478">
        <v>60</v>
      </c>
      <c r="F248" s="479"/>
      <c r="G248" s="43">
        <f>E248*D248</f>
        <v>192000</v>
      </c>
      <c r="I248" s="43">
        <f t="shared" ref="I248:I298" si="43">SUM(J248:N248)</f>
        <v>192000</v>
      </c>
      <c r="J248" s="11">
        <f t="shared" ref="J248:N257" si="44">J$243*$G248</f>
        <v>112543.96248534584</v>
      </c>
      <c r="K248" s="11">
        <f t="shared" si="44"/>
        <v>9003.5169988276666</v>
      </c>
      <c r="L248" s="11">
        <f t="shared" si="44"/>
        <v>23634.232121922625</v>
      </c>
      <c r="M248" s="11">
        <f t="shared" si="44"/>
        <v>32412.661195779601</v>
      </c>
      <c r="N248" s="11">
        <f t="shared" si="44"/>
        <v>14405.627198124266</v>
      </c>
    </row>
    <row r="249" spans="1:17">
      <c r="A249" s="52" t="s">
        <v>374</v>
      </c>
      <c r="B249" s="137" t="s">
        <v>70</v>
      </c>
      <c r="C249" s="356" t="s">
        <v>192</v>
      </c>
      <c r="D249" s="63">
        <v>42650</v>
      </c>
      <c r="E249" s="478">
        <v>5</v>
      </c>
      <c r="F249" s="479"/>
      <c r="G249" s="43">
        <f>E249*D249</f>
        <v>213250</v>
      </c>
      <c r="I249" s="43">
        <f t="shared" si="43"/>
        <v>213250</v>
      </c>
      <c r="J249" s="11">
        <f t="shared" si="44"/>
        <v>125000</v>
      </c>
      <c r="K249" s="11">
        <f t="shared" si="44"/>
        <v>10000</v>
      </c>
      <c r="L249" s="11">
        <f t="shared" si="44"/>
        <v>26250</v>
      </c>
      <c r="M249" s="11">
        <f t="shared" si="44"/>
        <v>36000</v>
      </c>
      <c r="N249" s="11">
        <f t="shared" si="44"/>
        <v>15999.999999999998</v>
      </c>
    </row>
    <row r="250" spans="1:17">
      <c r="A250" s="52" t="s">
        <v>375</v>
      </c>
      <c r="B250" s="137" t="s">
        <v>65</v>
      </c>
      <c r="C250" s="356" t="s">
        <v>192</v>
      </c>
      <c r="D250" s="63">
        <v>25000</v>
      </c>
      <c r="E250" s="478">
        <v>125</v>
      </c>
      <c r="F250" s="479"/>
      <c r="G250" s="43">
        <f t="shared" ref="G250:G298" si="45">E250*D250</f>
        <v>3125000</v>
      </c>
      <c r="I250" s="43">
        <f t="shared" si="43"/>
        <v>3125000</v>
      </c>
      <c r="J250" s="11">
        <f t="shared" si="44"/>
        <v>1831770.2227432593</v>
      </c>
      <c r="K250" s="11">
        <f t="shared" si="44"/>
        <v>146541.61781946072</v>
      </c>
      <c r="L250" s="11">
        <f t="shared" si="44"/>
        <v>384671.74677608442</v>
      </c>
      <c r="M250" s="11">
        <f t="shared" si="44"/>
        <v>527549.82415005856</v>
      </c>
      <c r="N250" s="11">
        <f t="shared" si="44"/>
        <v>234466.58851113715</v>
      </c>
    </row>
    <row r="251" spans="1:17">
      <c r="A251" s="52" t="s">
        <v>376</v>
      </c>
      <c r="B251" s="137" t="s">
        <v>66</v>
      </c>
      <c r="C251" s="356" t="s">
        <v>192</v>
      </c>
      <c r="D251" s="63">
        <v>5250</v>
      </c>
      <c r="E251" s="478">
        <v>75</v>
      </c>
      <c r="F251" s="479"/>
      <c r="G251" s="43">
        <f t="shared" si="45"/>
        <v>393750</v>
      </c>
      <c r="I251" s="43">
        <f t="shared" si="43"/>
        <v>393750</v>
      </c>
      <c r="J251" s="11">
        <f t="shared" si="44"/>
        <v>230803.04806565066</v>
      </c>
      <c r="K251" s="11">
        <f t="shared" si="44"/>
        <v>18464.243845252051</v>
      </c>
      <c r="L251" s="11">
        <f t="shared" si="44"/>
        <v>48468.640093786635</v>
      </c>
      <c r="M251" s="11">
        <f t="shared" si="44"/>
        <v>66471.277842907381</v>
      </c>
      <c r="N251" s="11">
        <f t="shared" si="44"/>
        <v>29542.790152403282</v>
      </c>
    </row>
    <row r="252" spans="1:17">
      <c r="A252" s="52" t="s">
        <v>377</v>
      </c>
      <c r="B252" s="137" t="s">
        <v>67</v>
      </c>
      <c r="C252" s="356" t="s">
        <v>192</v>
      </c>
      <c r="D252" s="63">
        <v>7200</v>
      </c>
      <c r="E252" s="478">
        <v>-50</v>
      </c>
      <c r="F252" s="479"/>
      <c r="G252" s="43">
        <f t="shared" si="45"/>
        <v>-360000</v>
      </c>
      <c r="I252" s="43">
        <f t="shared" si="43"/>
        <v>-360000</v>
      </c>
      <c r="J252" s="11">
        <f t="shared" si="44"/>
        <v>-211019.92966002345</v>
      </c>
      <c r="K252" s="11">
        <f t="shared" si="44"/>
        <v>-16881.594372801876</v>
      </c>
      <c r="L252" s="11">
        <f t="shared" si="44"/>
        <v>-44314.185228604918</v>
      </c>
      <c r="M252" s="11">
        <f t="shared" si="44"/>
        <v>-60773.739742086749</v>
      </c>
      <c r="N252" s="11">
        <f t="shared" si="44"/>
        <v>-27010.550996482998</v>
      </c>
    </row>
    <row r="253" spans="1:17">
      <c r="A253" s="52" t="s">
        <v>378</v>
      </c>
      <c r="B253" s="137" t="s">
        <v>68</v>
      </c>
      <c r="C253" s="356" t="s">
        <v>192</v>
      </c>
      <c r="D253" s="63">
        <v>3200</v>
      </c>
      <c r="E253" s="478">
        <v>-25</v>
      </c>
      <c r="F253" s="479"/>
      <c r="G253" s="43">
        <f t="shared" si="45"/>
        <v>-80000</v>
      </c>
      <c r="I253" s="43">
        <f t="shared" si="43"/>
        <v>-80000.000000000015</v>
      </c>
      <c r="J253" s="11">
        <f t="shared" si="44"/>
        <v>-46893.317702227432</v>
      </c>
      <c r="K253" s="11">
        <f t="shared" si="44"/>
        <v>-3751.4654161781946</v>
      </c>
      <c r="L253" s="11">
        <f t="shared" si="44"/>
        <v>-9847.5967174677608</v>
      </c>
      <c r="M253" s="11">
        <f t="shared" si="44"/>
        <v>-13505.275498241501</v>
      </c>
      <c r="N253" s="11">
        <f t="shared" si="44"/>
        <v>-6002.3446658851108</v>
      </c>
    </row>
    <row r="254" spans="1:17">
      <c r="A254" s="52" t="s">
        <v>379</v>
      </c>
      <c r="B254" s="137" t="s">
        <v>69</v>
      </c>
      <c r="C254" s="356" t="s">
        <v>192</v>
      </c>
      <c r="D254" s="63">
        <v>2000</v>
      </c>
      <c r="E254" s="478">
        <v>125</v>
      </c>
      <c r="F254" s="479"/>
      <c r="G254" s="43">
        <f t="shared" si="45"/>
        <v>250000</v>
      </c>
      <c r="I254" s="43">
        <f t="shared" si="43"/>
        <v>250000</v>
      </c>
      <c r="J254" s="11">
        <f t="shared" si="44"/>
        <v>146541.61781946072</v>
      </c>
      <c r="K254" s="11">
        <f t="shared" si="44"/>
        <v>11723.329425556858</v>
      </c>
      <c r="L254" s="11">
        <f t="shared" si="44"/>
        <v>30773.739742086753</v>
      </c>
      <c r="M254" s="11">
        <f t="shared" si="44"/>
        <v>42203.985932004689</v>
      </c>
      <c r="N254" s="11">
        <f t="shared" si="44"/>
        <v>18757.327080890973</v>
      </c>
    </row>
    <row r="255" spans="1:17">
      <c r="A255" s="52" t="s">
        <v>380</v>
      </c>
      <c r="B255" s="41" t="s">
        <v>36</v>
      </c>
      <c r="C255" s="54"/>
      <c r="D255" s="63"/>
      <c r="E255" s="478"/>
      <c r="F255" s="479"/>
      <c r="G255" s="43">
        <f t="shared" ref="G255:G297" si="46">E255*D255</f>
        <v>0</v>
      </c>
      <c r="I255" s="43">
        <f t="shared" ref="I255:I297" si="47">SUM(J255:N255)</f>
        <v>0</v>
      </c>
      <c r="J255" s="11">
        <f t="shared" si="44"/>
        <v>0</v>
      </c>
      <c r="K255" s="11">
        <f t="shared" si="44"/>
        <v>0</v>
      </c>
      <c r="L255" s="11">
        <f t="shared" si="44"/>
        <v>0</v>
      </c>
      <c r="M255" s="11">
        <f t="shared" si="44"/>
        <v>0</v>
      </c>
      <c r="N255" s="11">
        <f t="shared" si="44"/>
        <v>0</v>
      </c>
    </row>
    <row r="256" spans="1:17">
      <c r="A256" s="52" t="s">
        <v>381</v>
      </c>
      <c r="B256" s="41" t="s">
        <v>36</v>
      </c>
      <c r="C256" s="54"/>
      <c r="D256" s="63"/>
      <c r="E256" s="478"/>
      <c r="F256" s="479"/>
      <c r="G256" s="43">
        <f t="shared" si="46"/>
        <v>0</v>
      </c>
      <c r="I256" s="43">
        <f t="shared" si="47"/>
        <v>0</v>
      </c>
      <c r="J256" s="11">
        <f t="shared" si="44"/>
        <v>0</v>
      </c>
      <c r="K256" s="11">
        <f t="shared" si="44"/>
        <v>0</v>
      </c>
      <c r="L256" s="11">
        <f t="shared" si="44"/>
        <v>0</v>
      </c>
      <c r="M256" s="11">
        <f t="shared" si="44"/>
        <v>0</v>
      </c>
      <c r="N256" s="11">
        <f t="shared" si="44"/>
        <v>0</v>
      </c>
    </row>
    <row r="257" spans="1:14">
      <c r="A257" s="52" t="s">
        <v>229</v>
      </c>
      <c r="B257" s="41" t="s">
        <v>36</v>
      </c>
      <c r="C257" s="54"/>
      <c r="D257" s="63"/>
      <c r="E257" s="478"/>
      <c r="F257" s="479"/>
      <c r="G257" s="43">
        <f t="shared" si="46"/>
        <v>0</v>
      </c>
      <c r="I257" s="43">
        <f t="shared" si="47"/>
        <v>0</v>
      </c>
      <c r="J257" s="11">
        <f t="shared" si="44"/>
        <v>0</v>
      </c>
      <c r="K257" s="11">
        <f t="shared" si="44"/>
        <v>0</v>
      </c>
      <c r="L257" s="11">
        <f t="shared" si="44"/>
        <v>0</v>
      </c>
      <c r="M257" s="11">
        <f t="shared" si="44"/>
        <v>0</v>
      </c>
      <c r="N257" s="11">
        <f t="shared" si="44"/>
        <v>0</v>
      </c>
    </row>
    <row r="258" spans="1:14">
      <c r="A258" s="52" t="s">
        <v>230</v>
      </c>
      <c r="B258" s="41" t="s">
        <v>36</v>
      </c>
      <c r="C258" s="54"/>
      <c r="D258" s="63"/>
      <c r="E258" s="478"/>
      <c r="F258" s="479"/>
      <c r="G258" s="43">
        <f t="shared" si="46"/>
        <v>0</v>
      </c>
      <c r="I258" s="43">
        <f t="shared" si="47"/>
        <v>0</v>
      </c>
      <c r="J258" s="11">
        <f t="shared" ref="J258:N267" si="48">J$243*$G258</f>
        <v>0</v>
      </c>
      <c r="K258" s="11">
        <f t="shared" si="48"/>
        <v>0</v>
      </c>
      <c r="L258" s="11">
        <f t="shared" si="48"/>
        <v>0</v>
      </c>
      <c r="M258" s="11">
        <f t="shared" si="48"/>
        <v>0</v>
      </c>
      <c r="N258" s="11">
        <f t="shared" si="48"/>
        <v>0</v>
      </c>
    </row>
    <row r="259" spans="1:14">
      <c r="A259" s="52" t="s">
        <v>231</v>
      </c>
      <c r="B259" s="41" t="s">
        <v>36</v>
      </c>
      <c r="C259" s="54"/>
      <c r="D259" s="63"/>
      <c r="E259" s="478"/>
      <c r="F259" s="479"/>
      <c r="G259" s="43">
        <f t="shared" si="46"/>
        <v>0</v>
      </c>
      <c r="I259" s="43">
        <f t="shared" si="47"/>
        <v>0</v>
      </c>
      <c r="J259" s="11">
        <f t="shared" si="48"/>
        <v>0</v>
      </c>
      <c r="K259" s="11">
        <f t="shared" si="48"/>
        <v>0</v>
      </c>
      <c r="L259" s="11">
        <f t="shared" si="48"/>
        <v>0</v>
      </c>
      <c r="M259" s="11">
        <f t="shared" si="48"/>
        <v>0</v>
      </c>
      <c r="N259" s="11">
        <f t="shared" si="48"/>
        <v>0</v>
      </c>
    </row>
    <row r="260" spans="1:14">
      <c r="A260" s="52" t="s">
        <v>432</v>
      </c>
      <c r="B260" s="41" t="s">
        <v>36</v>
      </c>
      <c r="C260" s="54"/>
      <c r="D260" s="63"/>
      <c r="E260" s="478"/>
      <c r="F260" s="479"/>
      <c r="G260" s="43">
        <f t="shared" si="46"/>
        <v>0</v>
      </c>
      <c r="I260" s="43">
        <f t="shared" si="47"/>
        <v>0</v>
      </c>
      <c r="J260" s="11">
        <f t="shared" si="48"/>
        <v>0</v>
      </c>
      <c r="K260" s="11">
        <f t="shared" si="48"/>
        <v>0</v>
      </c>
      <c r="L260" s="11">
        <f t="shared" si="48"/>
        <v>0</v>
      </c>
      <c r="M260" s="11">
        <f t="shared" si="48"/>
        <v>0</v>
      </c>
      <c r="N260" s="11">
        <f t="shared" si="48"/>
        <v>0</v>
      </c>
    </row>
    <row r="261" spans="1:14">
      <c r="A261" s="52" t="s">
        <v>433</v>
      </c>
      <c r="B261" s="41" t="s">
        <v>36</v>
      </c>
      <c r="C261" s="54"/>
      <c r="D261" s="63"/>
      <c r="E261" s="478"/>
      <c r="F261" s="479"/>
      <c r="G261" s="43">
        <f t="shared" si="46"/>
        <v>0</v>
      </c>
      <c r="I261" s="43">
        <f t="shared" si="47"/>
        <v>0</v>
      </c>
      <c r="J261" s="11">
        <f t="shared" si="48"/>
        <v>0</v>
      </c>
      <c r="K261" s="11">
        <f t="shared" si="48"/>
        <v>0</v>
      </c>
      <c r="L261" s="11">
        <f t="shared" si="48"/>
        <v>0</v>
      </c>
      <c r="M261" s="11">
        <f t="shared" si="48"/>
        <v>0</v>
      </c>
      <c r="N261" s="11">
        <f t="shared" si="48"/>
        <v>0</v>
      </c>
    </row>
    <row r="262" spans="1:14">
      <c r="A262" s="52" t="s">
        <v>434</v>
      </c>
      <c r="B262" s="41" t="s">
        <v>36</v>
      </c>
      <c r="C262" s="54"/>
      <c r="D262" s="63"/>
      <c r="E262" s="478"/>
      <c r="F262" s="479"/>
      <c r="G262" s="43">
        <f t="shared" si="46"/>
        <v>0</v>
      </c>
      <c r="I262" s="43">
        <f t="shared" si="47"/>
        <v>0</v>
      </c>
      <c r="J262" s="11">
        <f t="shared" si="48"/>
        <v>0</v>
      </c>
      <c r="K262" s="11">
        <f t="shared" si="48"/>
        <v>0</v>
      </c>
      <c r="L262" s="11">
        <f t="shared" si="48"/>
        <v>0</v>
      </c>
      <c r="M262" s="11">
        <f t="shared" si="48"/>
        <v>0</v>
      </c>
      <c r="N262" s="11">
        <f t="shared" si="48"/>
        <v>0</v>
      </c>
    </row>
    <row r="263" spans="1:14">
      <c r="A263" s="52" t="s">
        <v>435</v>
      </c>
      <c r="B263" s="41" t="s">
        <v>36</v>
      </c>
      <c r="C263" s="54"/>
      <c r="D263" s="63"/>
      <c r="E263" s="478"/>
      <c r="F263" s="479"/>
      <c r="G263" s="43">
        <f t="shared" si="46"/>
        <v>0</v>
      </c>
      <c r="I263" s="43">
        <f t="shared" si="47"/>
        <v>0</v>
      </c>
      <c r="J263" s="11">
        <f t="shared" si="48"/>
        <v>0</v>
      </c>
      <c r="K263" s="11">
        <f t="shared" si="48"/>
        <v>0</v>
      </c>
      <c r="L263" s="11">
        <f t="shared" si="48"/>
        <v>0</v>
      </c>
      <c r="M263" s="11">
        <f t="shared" si="48"/>
        <v>0</v>
      </c>
      <c r="N263" s="11">
        <f t="shared" si="48"/>
        <v>0</v>
      </c>
    </row>
    <row r="264" spans="1:14">
      <c r="A264" s="52" t="s">
        <v>436</v>
      </c>
      <c r="B264" s="41" t="s">
        <v>36</v>
      </c>
      <c r="C264" s="54"/>
      <c r="D264" s="63"/>
      <c r="E264" s="478"/>
      <c r="F264" s="479"/>
      <c r="G264" s="43">
        <f t="shared" si="46"/>
        <v>0</v>
      </c>
      <c r="I264" s="43">
        <f t="shared" si="47"/>
        <v>0</v>
      </c>
      <c r="J264" s="11">
        <f t="shared" si="48"/>
        <v>0</v>
      </c>
      <c r="K264" s="11">
        <f t="shared" si="48"/>
        <v>0</v>
      </c>
      <c r="L264" s="11">
        <f t="shared" si="48"/>
        <v>0</v>
      </c>
      <c r="M264" s="11">
        <f t="shared" si="48"/>
        <v>0</v>
      </c>
      <c r="N264" s="11">
        <f t="shared" si="48"/>
        <v>0</v>
      </c>
    </row>
    <row r="265" spans="1:14">
      <c r="A265" s="52" t="s">
        <v>437</v>
      </c>
      <c r="B265" s="41" t="s">
        <v>36</v>
      </c>
      <c r="C265" s="54"/>
      <c r="D265" s="63"/>
      <c r="E265" s="478"/>
      <c r="F265" s="479"/>
      <c r="G265" s="43">
        <f t="shared" si="46"/>
        <v>0</v>
      </c>
      <c r="I265" s="43">
        <f t="shared" si="47"/>
        <v>0</v>
      </c>
      <c r="J265" s="11">
        <f t="shared" si="48"/>
        <v>0</v>
      </c>
      <c r="K265" s="11">
        <f t="shared" si="48"/>
        <v>0</v>
      </c>
      <c r="L265" s="11">
        <f t="shared" si="48"/>
        <v>0</v>
      </c>
      <c r="M265" s="11">
        <f t="shared" si="48"/>
        <v>0</v>
      </c>
      <c r="N265" s="11">
        <f t="shared" si="48"/>
        <v>0</v>
      </c>
    </row>
    <row r="266" spans="1:14">
      <c r="A266" s="52" t="s">
        <v>438</v>
      </c>
      <c r="B266" s="41" t="s">
        <v>36</v>
      </c>
      <c r="C266" s="54"/>
      <c r="D266" s="63"/>
      <c r="E266" s="478"/>
      <c r="F266" s="479"/>
      <c r="G266" s="43">
        <f t="shared" si="46"/>
        <v>0</v>
      </c>
      <c r="I266" s="43">
        <f t="shared" si="47"/>
        <v>0</v>
      </c>
      <c r="J266" s="11">
        <f t="shared" si="48"/>
        <v>0</v>
      </c>
      <c r="K266" s="11">
        <f t="shared" si="48"/>
        <v>0</v>
      </c>
      <c r="L266" s="11">
        <f t="shared" si="48"/>
        <v>0</v>
      </c>
      <c r="M266" s="11">
        <f t="shared" si="48"/>
        <v>0</v>
      </c>
      <c r="N266" s="11">
        <f t="shared" si="48"/>
        <v>0</v>
      </c>
    </row>
    <row r="267" spans="1:14">
      <c r="A267" s="52" t="s">
        <v>439</v>
      </c>
      <c r="B267" s="41" t="s">
        <v>36</v>
      </c>
      <c r="C267" s="54"/>
      <c r="D267" s="63"/>
      <c r="E267" s="478"/>
      <c r="F267" s="479"/>
      <c r="G267" s="43">
        <f t="shared" si="46"/>
        <v>0</v>
      </c>
      <c r="I267" s="43">
        <f t="shared" si="47"/>
        <v>0</v>
      </c>
      <c r="J267" s="11">
        <f t="shared" si="48"/>
        <v>0</v>
      </c>
      <c r="K267" s="11">
        <f t="shared" si="48"/>
        <v>0</v>
      </c>
      <c r="L267" s="11">
        <f t="shared" si="48"/>
        <v>0</v>
      </c>
      <c r="M267" s="11">
        <f t="shared" si="48"/>
        <v>0</v>
      </c>
      <c r="N267" s="11">
        <f t="shared" si="48"/>
        <v>0</v>
      </c>
    </row>
    <row r="268" spans="1:14">
      <c r="A268" s="52" t="s">
        <v>440</v>
      </c>
      <c r="B268" s="41" t="s">
        <v>36</v>
      </c>
      <c r="C268" s="54"/>
      <c r="D268" s="63"/>
      <c r="E268" s="478"/>
      <c r="F268" s="479"/>
      <c r="G268" s="43">
        <f t="shared" si="46"/>
        <v>0</v>
      </c>
      <c r="I268" s="43">
        <f t="shared" si="47"/>
        <v>0</v>
      </c>
      <c r="J268" s="11">
        <f t="shared" ref="J268:N277" si="49">J$243*$G268</f>
        <v>0</v>
      </c>
      <c r="K268" s="11">
        <f t="shared" si="49"/>
        <v>0</v>
      </c>
      <c r="L268" s="11">
        <f t="shared" si="49"/>
        <v>0</v>
      </c>
      <c r="M268" s="11">
        <f t="shared" si="49"/>
        <v>0</v>
      </c>
      <c r="N268" s="11">
        <f t="shared" si="49"/>
        <v>0</v>
      </c>
    </row>
    <row r="269" spans="1:14">
      <c r="A269" s="52" t="s">
        <v>441</v>
      </c>
      <c r="B269" s="41" t="s">
        <v>36</v>
      </c>
      <c r="C269" s="54"/>
      <c r="D269" s="63"/>
      <c r="E269" s="478"/>
      <c r="F269" s="479"/>
      <c r="G269" s="43">
        <f t="shared" si="46"/>
        <v>0</v>
      </c>
      <c r="I269" s="43">
        <f t="shared" si="47"/>
        <v>0</v>
      </c>
      <c r="J269" s="11">
        <f t="shared" si="49"/>
        <v>0</v>
      </c>
      <c r="K269" s="11">
        <f t="shared" si="49"/>
        <v>0</v>
      </c>
      <c r="L269" s="11">
        <f t="shared" si="49"/>
        <v>0</v>
      </c>
      <c r="M269" s="11">
        <f t="shared" si="49"/>
        <v>0</v>
      </c>
      <c r="N269" s="11">
        <f t="shared" si="49"/>
        <v>0</v>
      </c>
    </row>
    <row r="270" spans="1:14">
      <c r="A270" s="52" t="s">
        <v>442</v>
      </c>
      <c r="B270" s="41" t="s">
        <v>36</v>
      </c>
      <c r="C270" s="54"/>
      <c r="D270" s="63"/>
      <c r="E270" s="478"/>
      <c r="F270" s="479"/>
      <c r="G270" s="43">
        <f t="shared" si="46"/>
        <v>0</v>
      </c>
      <c r="I270" s="43">
        <f t="shared" si="47"/>
        <v>0</v>
      </c>
      <c r="J270" s="11">
        <f t="shared" si="49"/>
        <v>0</v>
      </c>
      <c r="K270" s="11">
        <f t="shared" si="49"/>
        <v>0</v>
      </c>
      <c r="L270" s="11">
        <f t="shared" si="49"/>
        <v>0</v>
      </c>
      <c r="M270" s="11">
        <f t="shared" si="49"/>
        <v>0</v>
      </c>
      <c r="N270" s="11">
        <f t="shared" si="49"/>
        <v>0</v>
      </c>
    </row>
    <row r="271" spans="1:14">
      <c r="A271" s="52" t="s">
        <v>443</v>
      </c>
      <c r="B271" s="41" t="s">
        <v>36</v>
      </c>
      <c r="C271" s="54"/>
      <c r="D271" s="63"/>
      <c r="E271" s="478"/>
      <c r="F271" s="479"/>
      <c r="G271" s="43">
        <f t="shared" si="46"/>
        <v>0</v>
      </c>
      <c r="I271" s="43">
        <f t="shared" si="47"/>
        <v>0</v>
      </c>
      <c r="J271" s="11">
        <f t="shared" si="49"/>
        <v>0</v>
      </c>
      <c r="K271" s="11">
        <f t="shared" si="49"/>
        <v>0</v>
      </c>
      <c r="L271" s="11">
        <f t="shared" si="49"/>
        <v>0</v>
      </c>
      <c r="M271" s="11">
        <f t="shared" si="49"/>
        <v>0</v>
      </c>
      <c r="N271" s="11">
        <f t="shared" si="49"/>
        <v>0</v>
      </c>
    </row>
    <row r="272" spans="1:14">
      <c r="A272" s="52" t="s">
        <v>444</v>
      </c>
      <c r="B272" s="41" t="s">
        <v>36</v>
      </c>
      <c r="C272" s="54"/>
      <c r="D272" s="63"/>
      <c r="E272" s="478"/>
      <c r="F272" s="479"/>
      <c r="G272" s="43">
        <f t="shared" si="46"/>
        <v>0</v>
      </c>
      <c r="I272" s="43">
        <f t="shared" si="47"/>
        <v>0</v>
      </c>
      <c r="J272" s="11">
        <f t="shared" si="49"/>
        <v>0</v>
      </c>
      <c r="K272" s="11">
        <f t="shared" si="49"/>
        <v>0</v>
      </c>
      <c r="L272" s="11">
        <f t="shared" si="49"/>
        <v>0</v>
      </c>
      <c r="M272" s="11">
        <f t="shared" si="49"/>
        <v>0</v>
      </c>
      <c r="N272" s="11">
        <f t="shared" si="49"/>
        <v>0</v>
      </c>
    </row>
    <row r="273" spans="1:14" hidden="1">
      <c r="A273" s="52" t="s">
        <v>445</v>
      </c>
      <c r="B273" s="41" t="s">
        <v>36</v>
      </c>
      <c r="C273" s="54"/>
      <c r="D273" s="63"/>
      <c r="E273" s="478"/>
      <c r="F273" s="479"/>
      <c r="G273" s="43">
        <f t="shared" si="46"/>
        <v>0</v>
      </c>
      <c r="I273" s="43">
        <f t="shared" si="47"/>
        <v>0</v>
      </c>
      <c r="J273" s="11">
        <f t="shared" si="49"/>
        <v>0</v>
      </c>
      <c r="K273" s="11">
        <f t="shared" si="49"/>
        <v>0</v>
      </c>
      <c r="L273" s="11">
        <f t="shared" si="49"/>
        <v>0</v>
      </c>
      <c r="M273" s="11">
        <f t="shared" si="49"/>
        <v>0</v>
      </c>
      <c r="N273" s="11">
        <f t="shared" si="49"/>
        <v>0</v>
      </c>
    </row>
    <row r="274" spans="1:14" hidden="1">
      <c r="A274" s="52" t="s">
        <v>446</v>
      </c>
      <c r="B274" s="41" t="s">
        <v>36</v>
      </c>
      <c r="C274" s="54"/>
      <c r="D274" s="63"/>
      <c r="E274" s="478"/>
      <c r="F274" s="479"/>
      <c r="G274" s="43">
        <f t="shared" si="46"/>
        <v>0</v>
      </c>
      <c r="I274" s="43">
        <f t="shared" si="47"/>
        <v>0</v>
      </c>
      <c r="J274" s="11">
        <f t="shared" si="49"/>
        <v>0</v>
      </c>
      <c r="K274" s="11">
        <f t="shared" si="49"/>
        <v>0</v>
      </c>
      <c r="L274" s="11">
        <f t="shared" si="49"/>
        <v>0</v>
      </c>
      <c r="M274" s="11">
        <f t="shared" si="49"/>
        <v>0</v>
      </c>
      <c r="N274" s="11">
        <f t="shared" si="49"/>
        <v>0</v>
      </c>
    </row>
    <row r="275" spans="1:14" hidden="1">
      <c r="A275" s="52" t="s">
        <v>447</v>
      </c>
      <c r="B275" s="41" t="s">
        <v>36</v>
      </c>
      <c r="C275" s="54"/>
      <c r="D275" s="63"/>
      <c r="E275" s="478"/>
      <c r="F275" s="479"/>
      <c r="G275" s="43">
        <f t="shared" si="46"/>
        <v>0</v>
      </c>
      <c r="I275" s="43">
        <f t="shared" si="47"/>
        <v>0</v>
      </c>
      <c r="J275" s="11">
        <f t="shared" si="49"/>
        <v>0</v>
      </c>
      <c r="K275" s="11">
        <f t="shared" si="49"/>
        <v>0</v>
      </c>
      <c r="L275" s="11">
        <f t="shared" si="49"/>
        <v>0</v>
      </c>
      <c r="M275" s="11">
        <f t="shared" si="49"/>
        <v>0</v>
      </c>
      <c r="N275" s="11">
        <f t="shared" si="49"/>
        <v>0</v>
      </c>
    </row>
    <row r="276" spans="1:14" hidden="1">
      <c r="A276" s="52" t="s">
        <v>448</v>
      </c>
      <c r="B276" s="41" t="s">
        <v>36</v>
      </c>
      <c r="C276" s="54"/>
      <c r="D276" s="63"/>
      <c r="E276" s="478"/>
      <c r="F276" s="479"/>
      <c r="G276" s="43">
        <f t="shared" si="46"/>
        <v>0</v>
      </c>
      <c r="I276" s="43">
        <f t="shared" si="47"/>
        <v>0</v>
      </c>
      <c r="J276" s="11">
        <f t="shared" si="49"/>
        <v>0</v>
      </c>
      <c r="K276" s="11">
        <f t="shared" si="49"/>
        <v>0</v>
      </c>
      <c r="L276" s="11">
        <f t="shared" si="49"/>
        <v>0</v>
      </c>
      <c r="M276" s="11">
        <f t="shared" si="49"/>
        <v>0</v>
      </c>
      <c r="N276" s="11">
        <f t="shared" si="49"/>
        <v>0</v>
      </c>
    </row>
    <row r="277" spans="1:14" hidden="1">
      <c r="A277" s="52" t="s">
        <v>449</v>
      </c>
      <c r="B277" s="41" t="s">
        <v>36</v>
      </c>
      <c r="C277" s="54"/>
      <c r="D277" s="63"/>
      <c r="E277" s="478"/>
      <c r="F277" s="479"/>
      <c r="G277" s="43">
        <f t="shared" si="46"/>
        <v>0</v>
      </c>
      <c r="I277" s="43">
        <f t="shared" si="47"/>
        <v>0</v>
      </c>
      <c r="J277" s="11">
        <f t="shared" si="49"/>
        <v>0</v>
      </c>
      <c r="K277" s="11">
        <f t="shared" si="49"/>
        <v>0</v>
      </c>
      <c r="L277" s="11">
        <f t="shared" si="49"/>
        <v>0</v>
      </c>
      <c r="M277" s="11">
        <f t="shared" si="49"/>
        <v>0</v>
      </c>
      <c r="N277" s="11">
        <f t="shared" si="49"/>
        <v>0</v>
      </c>
    </row>
    <row r="278" spans="1:14" hidden="1">
      <c r="A278" s="52" t="s">
        <v>450</v>
      </c>
      <c r="B278" s="41" t="s">
        <v>36</v>
      </c>
      <c r="C278" s="54"/>
      <c r="D278" s="63"/>
      <c r="E278" s="478"/>
      <c r="F278" s="479"/>
      <c r="G278" s="43">
        <f t="shared" si="46"/>
        <v>0</v>
      </c>
      <c r="I278" s="43">
        <f t="shared" si="47"/>
        <v>0</v>
      </c>
      <c r="J278" s="11">
        <f t="shared" ref="J278:N287" si="50">J$243*$G278</f>
        <v>0</v>
      </c>
      <c r="K278" s="11">
        <f t="shared" si="50"/>
        <v>0</v>
      </c>
      <c r="L278" s="11">
        <f t="shared" si="50"/>
        <v>0</v>
      </c>
      <c r="M278" s="11">
        <f t="shared" si="50"/>
        <v>0</v>
      </c>
      <c r="N278" s="11">
        <f t="shared" si="50"/>
        <v>0</v>
      </c>
    </row>
    <row r="279" spans="1:14" hidden="1">
      <c r="A279" s="52" t="s">
        <v>451</v>
      </c>
      <c r="B279" s="41" t="s">
        <v>36</v>
      </c>
      <c r="C279" s="54"/>
      <c r="D279" s="63"/>
      <c r="E279" s="478"/>
      <c r="F279" s="479"/>
      <c r="G279" s="43">
        <f t="shared" si="46"/>
        <v>0</v>
      </c>
      <c r="I279" s="43">
        <f t="shared" si="47"/>
        <v>0</v>
      </c>
      <c r="J279" s="11">
        <f t="shared" si="50"/>
        <v>0</v>
      </c>
      <c r="K279" s="11">
        <f t="shared" si="50"/>
        <v>0</v>
      </c>
      <c r="L279" s="11">
        <f t="shared" si="50"/>
        <v>0</v>
      </c>
      <c r="M279" s="11">
        <f t="shared" si="50"/>
        <v>0</v>
      </c>
      <c r="N279" s="11">
        <f t="shared" si="50"/>
        <v>0</v>
      </c>
    </row>
    <row r="280" spans="1:14" hidden="1">
      <c r="A280" s="52" t="s">
        <v>452</v>
      </c>
      <c r="B280" s="41" t="s">
        <v>36</v>
      </c>
      <c r="C280" s="54"/>
      <c r="D280" s="63"/>
      <c r="E280" s="478"/>
      <c r="F280" s="479"/>
      <c r="G280" s="43">
        <f t="shared" si="46"/>
        <v>0</v>
      </c>
      <c r="I280" s="43">
        <f t="shared" si="47"/>
        <v>0</v>
      </c>
      <c r="J280" s="11">
        <f t="shared" si="50"/>
        <v>0</v>
      </c>
      <c r="K280" s="11">
        <f t="shared" si="50"/>
        <v>0</v>
      </c>
      <c r="L280" s="11">
        <f t="shared" si="50"/>
        <v>0</v>
      </c>
      <c r="M280" s="11">
        <f t="shared" si="50"/>
        <v>0</v>
      </c>
      <c r="N280" s="11">
        <f t="shared" si="50"/>
        <v>0</v>
      </c>
    </row>
    <row r="281" spans="1:14" hidden="1">
      <c r="A281" s="52" t="s">
        <v>453</v>
      </c>
      <c r="B281" s="41" t="s">
        <v>36</v>
      </c>
      <c r="C281" s="54"/>
      <c r="D281" s="63"/>
      <c r="E281" s="478"/>
      <c r="F281" s="479"/>
      <c r="G281" s="43">
        <f t="shared" si="46"/>
        <v>0</v>
      </c>
      <c r="I281" s="43">
        <f t="shared" si="47"/>
        <v>0</v>
      </c>
      <c r="J281" s="11">
        <f t="shared" si="50"/>
        <v>0</v>
      </c>
      <c r="K281" s="11">
        <f t="shared" si="50"/>
        <v>0</v>
      </c>
      <c r="L281" s="11">
        <f t="shared" si="50"/>
        <v>0</v>
      </c>
      <c r="M281" s="11">
        <f t="shared" si="50"/>
        <v>0</v>
      </c>
      <c r="N281" s="11">
        <f t="shared" si="50"/>
        <v>0</v>
      </c>
    </row>
    <row r="282" spans="1:14" hidden="1">
      <c r="A282" s="52" t="s">
        <v>454</v>
      </c>
      <c r="B282" s="41" t="s">
        <v>36</v>
      </c>
      <c r="C282" s="54"/>
      <c r="D282" s="63"/>
      <c r="E282" s="478"/>
      <c r="F282" s="479"/>
      <c r="G282" s="43">
        <f t="shared" si="46"/>
        <v>0</v>
      </c>
      <c r="I282" s="43">
        <f t="shared" si="47"/>
        <v>0</v>
      </c>
      <c r="J282" s="11">
        <f t="shared" si="50"/>
        <v>0</v>
      </c>
      <c r="K282" s="11">
        <f t="shared" si="50"/>
        <v>0</v>
      </c>
      <c r="L282" s="11">
        <f t="shared" si="50"/>
        <v>0</v>
      </c>
      <c r="M282" s="11">
        <f t="shared" si="50"/>
        <v>0</v>
      </c>
      <c r="N282" s="11">
        <f t="shared" si="50"/>
        <v>0</v>
      </c>
    </row>
    <row r="283" spans="1:14" hidden="1">
      <c r="A283" s="52" t="s">
        <v>455</v>
      </c>
      <c r="B283" s="41" t="s">
        <v>36</v>
      </c>
      <c r="C283" s="54"/>
      <c r="D283" s="63"/>
      <c r="E283" s="478"/>
      <c r="F283" s="479"/>
      <c r="G283" s="43">
        <f t="shared" si="46"/>
        <v>0</v>
      </c>
      <c r="I283" s="43">
        <f t="shared" si="47"/>
        <v>0</v>
      </c>
      <c r="J283" s="11">
        <f t="shared" si="50"/>
        <v>0</v>
      </c>
      <c r="K283" s="11">
        <f t="shared" si="50"/>
        <v>0</v>
      </c>
      <c r="L283" s="11">
        <f t="shared" si="50"/>
        <v>0</v>
      </c>
      <c r="M283" s="11">
        <f t="shared" si="50"/>
        <v>0</v>
      </c>
      <c r="N283" s="11">
        <f t="shared" si="50"/>
        <v>0</v>
      </c>
    </row>
    <row r="284" spans="1:14" hidden="1">
      <c r="A284" s="52" t="s">
        <v>456</v>
      </c>
      <c r="B284" s="41" t="s">
        <v>36</v>
      </c>
      <c r="C284" s="54"/>
      <c r="D284" s="63"/>
      <c r="E284" s="478"/>
      <c r="F284" s="479"/>
      <c r="G284" s="43">
        <f t="shared" si="46"/>
        <v>0</v>
      </c>
      <c r="I284" s="43">
        <f t="shared" si="47"/>
        <v>0</v>
      </c>
      <c r="J284" s="11">
        <f t="shared" si="50"/>
        <v>0</v>
      </c>
      <c r="K284" s="11">
        <f t="shared" si="50"/>
        <v>0</v>
      </c>
      <c r="L284" s="11">
        <f t="shared" si="50"/>
        <v>0</v>
      </c>
      <c r="M284" s="11">
        <f t="shared" si="50"/>
        <v>0</v>
      </c>
      <c r="N284" s="11">
        <f t="shared" si="50"/>
        <v>0</v>
      </c>
    </row>
    <row r="285" spans="1:14" hidden="1">
      <c r="A285" s="52" t="s">
        <v>457</v>
      </c>
      <c r="B285" s="41" t="s">
        <v>36</v>
      </c>
      <c r="C285" s="54"/>
      <c r="D285" s="63"/>
      <c r="E285" s="478"/>
      <c r="F285" s="479"/>
      <c r="G285" s="43">
        <f t="shared" si="46"/>
        <v>0</v>
      </c>
      <c r="I285" s="43">
        <f t="shared" si="47"/>
        <v>0</v>
      </c>
      <c r="J285" s="11">
        <f t="shared" si="50"/>
        <v>0</v>
      </c>
      <c r="K285" s="11">
        <f t="shared" si="50"/>
        <v>0</v>
      </c>
      <c r="L285" s="11">
        <f t="shared" si="50"/>
        <v>0</v>
      </c>
      <c r="M285" s="11">
        <f t="shared" si="50"/>
        <v>0</v>
      </c>
      <c r="N285" s="11">
        <f t="shared" si="50"/>
        <v>0</v>
      </c>
    </row>
    <row r="286" spans="1:14" hidden="1">
      <c r="A286" s="52" t="s">
        <v>458</v>
      </c>
      <c r="B286" s="41" t="s">
        <v>36</v>
      </c>
      <c r="C286" s="54"/>
      <c r="D286" s="63"/>
      <c r="E286" s="478"/>
      <c r="F286" s="479"/>
      <c r="G286" s="43">
        <f t="shared" si="46"/>
        <v>0</v>
      </c>
      <c r="I286" s="43">
        <f t="shared" si="47"/>
        <v>0</v>
      </c>
      <c r="J286" s="11">
        <f t="shared" si="50"/>
        <v>0</v>
      </c>
      <c r="K286" s="11">
        <f t="shared" si="50"/>
        <v>0</v>
      </c>
      <c r="L286" s="11">
        <f t="shared" si="50"/>
        <v>0</v>
      </c>
      <c r="M286" s="11">
        <f t="shared" si="50"/>
        <v>0</v>
      </c>
      <c r="N286" s="11">
        <f t="shared" si="50"/>
        <v>0</v>
      </c>
    </row>
    <row r="287" spans="1:14" hidden="1">
      <c r="A287" s="52" t="s">
        <v>459</v>
      </c>
      <c r="B287" s="41" t="s">
        <v>36</v>
      </c>
      <c r="C287" s="54"/>
      <c r="D287" s="63"/>
      <c r="E287" s="478"/>
      <c r="F287" s="479"/>
      <c r="G287" s="43">
        <f t="shared" si="46"/>
        <v>0</v>
      </c>
      <c r="I287" s="43">
        <f t="shared" si="47"/>
        <v>0</v>
      </c>
      <c r="J287" s="11">
        <f t="shared" si="50"/>
        <v>0</v>
      </c>
      <c r="K287" s="11">
        <f t="shared" si="50"/>
        <v>0</v>
      </c>
      <c r="L287" s="11">
        <f t="shared" si="50"/>
        <v>0</v>
      </c>
      <c r="M287" s="11">
        <f t="shared" si="50"/>
        <v>0</v>
      </c>
      <c r="N287" s="11">
        <f t="shared" si="50"/>
        <v>0</v>
      </c>
    </row>
    <row r="288" spans="1:14" hidden="1">
      <c r="A288" s="52" t="s">
        <v>460</v>
      </c>
      <c r="B288" s="41" t="s">
        <v>36</v>
      </c>
      <c r="C288" s="54"/>
      <c r="D288" s="63"/>
      <c r="E288" s="478"/>
      <c r="F288" s="479"/>
      <c r="G288" s="43">
        <f t="shared" si="46"/>
        <v>0</v>
      </c>
      <c r="I288" s="43">
        <f t="shared" si="47"/>
        <v>0</v>
      </c>
      <c r="J288" s="11">
        <f t="shared" ref="J288:N298" si="51">J$243*$G288</f>
        <v>0</v>
      </c>
      <c r="K288" s="11">
        <f t="shared" si="51"/>
        <v>0</v>
      </c>
      <c r="L288" s="11">
        <f t="shared" si="51"/>
        <v>0</v>
      </c>
      <c r="M288" s="11">
        <f t="shared" si="51"/>
        <v>0</v>
      </c>
      <c r="N288" s="11">
        <f t="shared" si="51"/>
        <v>0</v>
      </c>
    </row>
    <row r="289" spans="1:17" hidden="1">
      <c r="A289" s="52" t="s">
        <v>461</v>
      </c>
      <c r="B289" s="41" t="s">
        <v>36</v>
      </c>
      <c r="C289" s="54"/>
      <c r="D289" s="63"/>
      <c r="E289" s="478"/>
      <c r="F289" s="479"/>
      <c r="G289" s="43">
        <f t="shared" si="46"/>
        <v>0</v>
      </c>
      <c r="I289" s="43">
        <f t="shared" si="47"/>
        <v>0</v>
      </c>
      <c r="J289" s="11">
        <f t="shared" si="51"/>
        <v>0</v>
      </c>
      <c r="K289" s="11">
        <f t="shared" si="51"/>
        <v>0</v>
      </c>
      <c r="L289" s="11">
        <f t="shared" si="51"/>
        <v>0</v>
      </c>
      <c r="M289" s="11">
        <f t="shared" si="51"/>
        <v>0</v>
      </c>
      <c r="N289" s="11">
        <f t="shared" si="51"/>
        <v>0</v>
      </c>
    </row>
    <row r="290" spans="1:17" hidden="1">
      <c r="A290" s="52" t="s">
        <v>462</v>
      </c>
      <c r="B290" s="41" t="s">
        <v>36</v>
      </c>
      <c r="C290" s="54"/>
      <c r="D290" s="63"/>
      <c r="E290" s="478"/>
      <c r="F290" s="479"/>
      <c r="G290" s="43">
        <f t="shared" si="46"/>
        <v>0</v>
      </c>
      <c r="I290" s="43">
        <f t="shared" si="47"/>
        <v>0</v>
      </c>
      <c r="J290" s="11">
        <f t="shared" si="51"/>
        <v>0</v>
      </c>
      <c r="K290" s="11">
        <f t="shared" si="51"/>
        <v>0</v>
      </c>
      <c r="L290" s="11">
        <f t="shared" si="51"/>
        <v>0</v>
      </c>
      <c r="M290" s="11">
        <f t="shared" si="51"/>
        <v>0</v>
      </c>
      <c r="N290" s="11">
        <f t="shared" si="51"/>
        <v>0</v>
      </c>
    </row>
    <row r="291" spans="1:17" hidden="1">
      <c r="A291" s="52" t="s">
        <v>463</v>
      </c>
      <c r="B291" s="41" t="s">
        <v>36</v>
      </c>
      <c r="C291" s="54"/>
      <c r="D291" s="63"/>
      <c r="E291" s="478"/>
      <c r="F291" s="479"/>
      <c r="G291" s="43">
        <f t="shared" si="46"/>
        <v>0</v>
      </c>
      <c r="I291" s="43">
        <f t="shared" si="47"/>
        <v>0</v>
      </c>
      <c r="J291" s="11">
        <f t="shared" si="51"/>
        <v>0</v>
      </c>
      <c r="K291" s="11">
        <f t="shared" si="51"/>
        <v>0</v>
      </c>
      <c r="L291" s="11">
        <f t="shared" si="51"/>
        <v>0</v>
      </c>
      <c r="M291" s="11">
        <f t="shared" si="51"/>
        <v>0</v>
      </c>
      <c r="N291" s="11">
        <f t="shared" si="51"/>
        <v>0</v>
      </c>
    </row>
    <row r="292" spans="1:17" hidden="1">
      <c r="A292" s="52" t="s">
        <v>464</v>
      </c>
      <c r="B292" s="41" t="s">
        <v>36</v>
      </c>
      <c r="C292" s="54"/>
      <c r="D292" s="63"/>
      <c r="E292" s="478"/>
      <c r="F292" s="479"/>
      <c r="G292" s="43">
        <f t="shared" si="46"/>
        <v>0</v>
      </c>
      <c r="I292" s="43">
        <f t="shared" si="47"/>
        <v>0</v>
      </c>
      <c r="J292" s="11">
        <f t="shared" si="51"/>
        <v>0</v>
      </c>
      <c r="K292" s="11">
        <f t="shared" si="51"/>
        <v>0</v>
      </c>
      <c r="L292" s="11">
        <f t="shared" si="51"/>
        <v>0</v>
      </c>
      <c r="M292" s="11">
        <f t="shared" si="51"/>
        <v>0</v>
      </c>
      <c r="N292" s="11">
        <f t="shared" si="51"/>
        <v>0</v>
      </c>
    </row>
    <row r="293" spans="1:17" hidden="1">
      <c r="A293" s="52" t="s">
        <v>465</v>
      </c>
      <c r="B293" s="41" t="s">
        <v>36</v>
      </c>
      <c r="C293" s="54"/>
      <c r="D293" s="63"/>
      <c r="E293" s="478"/>
      <c r="F293" s="479"/>
      <c r="G293" s="43">
        <f t="shared" si="46"/>
        <v>0</v>
      </c>
      <c r="I293" s="43">
        <f t="shared" si="47"/>
        <v>0</v>
      </c>
      <c r="J293" s="11">
        <f t="shared" si="51"/>
        <v>0</v>
      </c>
      <c r="K293" s="11">
        <f t="shared" si="51"/>
        <v>0</v>
      </c>
      <c r="L293" s="11">
        <f t="shared" si="51"/>
        <v>0</v>
      </c>
      <c r="M293" s="11">
        <f t="shared" si="51"/>
        <v>0</v>
      </c>
      <c r="N293" s="11">
        <f t="shared" si="51"/>
        <v>0</v>
      </c>
    </row>
    <row r="294" spans="1:17" hidden="1">
      <c r="A294" s="52" t="s">
        <v>466</v>
      </c>
      <c r="B294" s="41" t="s">
        <v>36</v>
      </c>
      <c r="C294" s="54"/>
      <c r="D294" s="63"/>
      <c r="E294" s="478"/>
      <c r="F294" s="479"/>
      <c r="G294" s="43">
        <f t="shared" si="46"/>
        <v>0</v>
      </c>
      <c r="I294" s="43">
        <f t="shared" si="47"/>
        <v>0</v>
      </c>
      <c r="J294" s="11">
        <f t="shared" si="51"/>
        <v>0</v>
      </c>
      <c r="K294" s="11">
        <f t="shared" si="51"/>
        <v>0</v>
      </c>
      <c r="L294" s="11">
        <f t="shared" si="51"/>
        <v>0</v>
      </c>
      <c r="M294" s="11">
        <f t="shared" si="51"/>
        <v>0</v>
      </c>
      <c r="N294" s="11">
        <f t="shared" si="51"/>
        <v>0</v>
      </c>
    </row>
    <row r="295" spans="1:17" hidden="1">
      <c r="A295" s="52" t="s">
        <v>467</v>
      </c>
      <c r="B295" s="41" t="s">
        <v>36</v>
      </c>
      <c r="C295" s="54"/>
      <c r="D295" s="63"/>
      <c r="E295" s="478"/>
      <c r="F295" s="479"/>
      <c r="G295" s="43">
        <f>E295*D295</f>
        <v>0</v>
      </c>
      <c r="I295" s="43">
        <f t="shared" si="47"/>
        <v>0</v>
      </c>
      <c r="J295" s="11">
        <f t="shared" si="51"/>
        <v>0</v>
      </c>
      <c r="K295" s="11">
        <f t="shared" si="51"/>
        <v>0</v>
      </c>
      <c r="L295" s="11">
        <f t="shared" si="51"/>
        <v>0</v>
      </c>
      <c r="M295" s="11">
        <f t="shared" si="51"/>
        <v>0</v>
      </c>
      <c r="N295" s="11">
        <f t="shared" si="51"/>
        <v>0</v>
      </c>
    </row>
    <row r="296" spans="1:17" hidden="1">
      <c r="A296" s="52" t="s">
        <v>468</v>
      </c>
      <c r="B296" s="41" t="s">
        <v>36</v>
      </c>
      <c r="C296" s="54"/>
      <c r="D296" s="63"/>
      <c r="E296" s="478"/>
      <c r="F296" s="479"/>
      <c r="G296" s="43">
        <f t="shared" si="46"/>
        <v>0</v>
      </c>
      <c r="I296" s="43">
        <f t="shared" si="47"/>
        <v>0</v>
      </c>
      <c r="J296" s="11">
        <f t="shared" si="51"/>
        <v>0</v>
      </c>
      <c r="K296" s="11">
        <f t="shared" si="51"/>
        <v>0</v>
      </c>
      <c r="L296" s="11">
        <f t="shared" si="51"/>
        <v>0</v>
      </c>
      <c r="M296" s="11">
        <f t="shared" si="51"/>
        <v>0</v>
      </c>
      <c r="N296" s="11">
        <f t="shared" si="51"/>
        <v>0</v>
      </c>
    </row>
    <row r="297" spans="1:17" hidden="1">
      <c r="A297" s="52" t="s">
        <v>469</v>
      </c>
      <c r="B297" s="41" t="s">
        <v>36</v>
      </c>
      <c r="C297" s="54"/>
      <c r="D297" s="63"/>
      <c r="E297" s="478"/>
      <c r="F297" s="479"/>
      <c r="G297" s="43">
        <f t="shared" si="46"/>
        <v>0</v>
      </c>
      <c r="I297" s="43">
        <f t="shared" si="47"/>
        <v>0</v>
      </c>
      <c r="J297" s="11">
        <f t="shared" si="51"/>
        <v>0</v>
      </c>
      <c r="K297" s="11">
        <f t="shared" si="51"/>
        <v>0</v>
      </c>
      <c r="L297" s="11">
        <f t="shared" si="51"/>
        <v>0</v>
      </c>
      <c r="M297" s="11">
        <f t="shared" si="51"/>
        <v>0</v>
      </c>
      <c r="N297" s="11">
        <f t="shared" si="51"/>
        <v>0</v>
      </c>
    </row>
    <row r="298" spans="1:17" s="57" customFormat="1" ht="30" customHeight="1">
      <c r="A298" s="134" t="s">
        <v>42</v>
      </c>
      <c r="B298" s="138" t="s">
        <v>26</v>
      </c>
      <c r="C298" s="135" t="s">
        <v>6</v>
      </c>
      <c r="D298" s="70"/>
      <c r="E298" s="446"/>
      <c r="F298" s="447"/>
      <c r="G298" s="56">
        <f t="shared" si="45"/>
        <v>0</v>
      </c>
      <c r="I298" s="56">
        <f t="shared" si="43"/>
        <v>0</v>
      </c>
      <c r="J298" s="58">
        <f t="shared" si="51"/>
        <v>0</v>
      </c>
      <c r="K298" s="58">
        <f t="shared" si="51"/>
        <v>0</v>
      </c>
      <c r="L298" s="58">
        <f t="shared" si="51"/>
        <v>0</v>
      </c>
      <c r="M298" s="58">
        <f t="shared" si="51"/>
        <v>0</v>
      </c>
      <c r="N298" s="58">
        <f t="shared" si="51"/>
        <v>0</v>
      </c>
    </row>
    <row r="299" spans="1:17">
      <c r="A299" s="459" t="s">
        <v>16</v>
      </c>
      <c r="B299" s="460"/>
      <c r="C299" s="460"/>
      <c r="D299" s="460"/>
      <c r="E299" s="461"/>
      <c r="F299" s="125"/>
      <c r="G299" s="25">
        <f>SUM(G248:G298)</f>
        <v>3734000</v>
      </c>
      <c r="I299" s="23">
        <f t="shared" ref="I299:N299" si="52">SUM(I248:I298)</f>
        <v>3734000</v>
      </c>
      <c r="J299" s="23">
        <f t="shared" si="52"/>
        <v>2188745.6037514652</v>
      </c>
      <c r="K299" s="23">
        <f t="shared" si="52"/>
        <v>175099.64830011723</v>
      </c>
      <c r="L299" s="23">
        <f t="shared" si="52"/>
        <v>459636.57678780775</v>
      </c>
      <c r="M299" s="23">
        <f t="shared" si="52"/>
        <v>630358.73388042185</v>
      </c>
      <c r="N299" s="23">
        <f t="shared" si="52"/>
        <v>280159.43728018756</v>
      </c>
    </row>
    <row r="300" spans="1:17">
      <c r="A300" s="100"/>
      <c r="B300" s="100"/>
      <c r="C300" s="100"/>
      <c r="D300" s="100"/>
      <c r="E300" s="100"/>
      <c r="F300" s="100"/>
      <c r="G300" s="101"/>
      <c r="H300" s="36"/>
      <c r="I300" s="36"/>
      <c r="J300" s="36"/>
      <c r="K300" s="36"/>
      <c r="L300" s="36"/>
      <c r="M300" s="36"/>
      <c r="N300" s="36"/>
      <c r="O300" s="36"/>
    </row>
    <row r="302" spans="1:17" ht="28.8">
      <c r="I302" s="132" t="str">
        <f t="shared" ref="I302:N302" si="53">I$2</f>
        <v>reference to
(please choose)</v>
      </c>
      <c r="J302" s="75" t="str">
        <f t="shared" si="53"/>
        <v>residual 
waste</v>
      </c>
      <c r="K302" s="75" t="str">
        <f t="shared" si="53"/>
        <v>bulky 
waste</v>
      </c>
      <c r="L302" s="75" t="str">
        <f t="shared" si="53"/>
        <v>bio
waste</v>
      </c>
      <c r="M302" s="75" t="str">
        <f t="shared" si="53"/>
        <v>waste
paper</v>
      </c>
      <c r="N302" s="75" t="str">
        <f t="shared" si="53"/>
        <v>other 
valuables</v>
      </c>
      <c r="O302" s="136" t="str">
        <f t="shared" ref="O302" si="54">O$62</f>
        <v>total</v>
      </c>
      <c r="P302" s="1"/>
      <c r="Q302" s="1"/>
    </row>
    <row r="303" spans="1:17">
      <c r="I303" s="74" t="s">
        <v>31</v>
      </c>
      <c r="J303" s="44">
        <f>IF($I303="waste amount",'Basic-data_costs break down'!$D$9,IF($I303="bins",'Basic-data_costs break down'!$D$13,IF($I303="inhabitans / user",'Basic-data_costs break down'!$D$5,IF($I303="bin emptying",'Basic-data_costs break down'!$D$17,""))))</f>
        <v>0.58616647127784294</v>
      </c>
      <c r="K303" s="44">
        <f>IF($I303="waste amount",'Basic-data_costs break down'!$E$9,IF($I303="bins",'Basic-data_costs break down'!$E$13,IF($I303="inhabitans / user",'Basic-data_costs break down'!$E$5,IF($I303="bin emptying",'Basic-data_costs break down'!$E$17,""))))</f>
        <v>4.6893317702227433E-2</v>
      </c>
      <c r="L303" s="44">
        <f>IF($I303="waste amount",'Basic-data_costs break down'!$F$9,IF($I303="bins",'Basic-data_costs break down'!$F$13,IF($I303="inhabitans / user",'Basic-data_costs break down'!$F$5,IF($I303="bin emptying",'Basic-data_costs break down'!$F$17,""))))</f>
        <v>0.123094958968347</v>
      </c>
      <c r="M303" s="44">
        <f>IF($I303="waste amount",'Basic-data_costs break down'!$G$9,IF($I303="bins",'Basic-data_costs break down'!$G$13,IF($I303="inhabitans / user",'Basic-data_costs break down'!$G$5,IF($I303="bin emptying",'Basic-data_costs break down'!$G$17,""))))</f>
        <v>0.16881594372801875</v>
      </c>
      <c r="N303" s="44">
        <f>IF($I303="waste amount",'Basic-data_costs break down'!$H$9,IF($I303="bins",'Basic-data_costs break down'!$H$13,IF($I303="inhabitans / user",'Basic-data_costs break down'!$H$5,IF($I303="bin emptying",'Basic-data_costs break down'!$H$17,""))))</f>
        <v>7.5029308323563887E-2</v>
      </c>
      <c r="O303" s="45">
        <f>SUM(J303:N303)</f>
        <v>1</v>
      </c>
      <c r="P303" s="1"/>
      <c r="Q303" s="1"/>
    </row>
    <row r="304" spans="1:17">
      <c r="P304" s="1"/>
      <c r="Q304" s="1"/>
    </row>
    <row r="305" spans="1:14" s="1" customFormat="1" ht="41.4" customHeight="1">
      <c r="A305" s="474" t="s">
        <v>18</v>
      </c>
      <c r="B305" s="474"/>
      <c r="C305" s="475" t="s">
        <v>9</v>
      </c>
      <c r="D305" s="475" t="s">
        <v>54</v>
      </c>
      <c r="E305" s="466" t="s">
        <v>34</v>
      </c>
      <c r="F305" s="467"/>
      <c r="G305" s="128" t="s">
        <v>33</v>
      </c>
      <c r="H305" s="2"/>
      <c r="I305" s="128" t="str">
        <f>I$5</f>
        <v>total costs 
per year</v>
      </c>
      <c r="J305" s="462" t="str">
        <f>J$5</f>
        <v>costs related to type of waste</v>
      </c>
      <c r="K305" s="463"/>
      <c r="L305" s="463"/>
      <c r="M305" s="463"/>
      <c r="N305" s="464"/>
    </row>
    <row r="306" spans="1:14">
      <c r="A306" s="474"/>
      <c r="B306" s="474"/>
      <c r="C306" s="475"/>
      <c r="D306" s="475"/>
      <c r="E306" s="466" t="s">
        <v>193</v>
      </c>
      <c r="F306" s="467"/>
      <c r="G306" s="128" t="s">
        <v>191</v>
      </c>
      <c r="I306" s="128" t="s">
        <v>191</v>
      </c>
      <c r="J306" s="465" t="s">
        <v>191</v>
      </c>
      <c r="K306" s="465"/>
      <c r="L306" s="465"/>
      <c r="M306" s="465"/>
      <c r="N306" s="465"/>
    </row>
    <row r="307" spans="1:14">
      <c r="A307" s="126">
        <v>6</v>
      </c>
      <c r="B307" s="472" t="s">
        <v>45</v>
      </c>
      <c r="C307" s="473"/>
      <c r="D307" s="473"/>
      <c r="E307" s="473"/>
      <c r="F307" s="473"/>
      <c r="G307" s="473"/>
      <c r="I307" s="126">
        <f>A307</f>
        <v>6</v>
      </c>
      <c r="J307" s="493" t="str">
        <f>B307</f>
        <v>Other costs</v>
      </c>
      <c r="K307" s="493"/>
      <c r="L307" s="493"/>
      <c r="M307" s="493"/>
      <c r="N307" s="493"/>
    </row>
    <row r="308" spans="1:14">
      <c r="A308" s="52" t="s">
        <v>470</v>
      </c>
      <c r="B308" s="137" t="s">
        <v>37</v>
      </c>
      <c r="C308" s="54" t="s">
        <v>38</v>
      </c>
      <c r="D308" s="66">
        <v>1</v>
      </c>
      <c r="E308" s="457">
        <v>10000</v>
      </c>
      <c r="F308" s="458"/>
      <c r="G308" s="43">
        <f>E308*D308</f>
        <v>10000</v>
      </c>
      <c r="I308" s="43">
        <f t="shared" ref="I308:I358" si="55">SUM(J308:N308)</f>
        <v>10000.000000000002</v>
      </c>
      <c r="J308" s="11">
        <f>J$303*$G308</f>
        <v>5861.664712778429</v>
      </c>
      <c r="K308" s="11">
        <f>K$303*$G308</f>
        <v>468.93317702227432</v>
      </c>
      <c r="L308" s="11">
        <f t="shared" ref="L308:N358" si="56">L$303*$G308</f>
        <v>1230.9495896834701</v>
      </c>
      <c r="M308" s="11">
        <f t="shared" si="56"/>
        <v>1688.1594372801876</v>
      </c>
      <c r="N308" s="11">
        <f t="shared" si="56"/>
        <v>750.29308323563885</v>
      </c>
    </row>
    <row r="309" spans="1:14">
      <c r="A309" s="52" t="s">
        <v>471</v>
      </c>
      <c r="B309" s="41" t="s">
        <v>36</v>
      </c>
      <c r="C309" s="54"/>
      <c r="D309" s="66"/>
      <c r="E309" s="457"/>
      <c r="F309" s="458"/>
      <c r="G309" s="43">
        <f t="shared" ref="G309:G358" si="57">E309*D309</f>
        <v>0</v>
      </c>
      <c r="I309" s="43">
        <f t="shared" si="55"/>
        <v>0</v>
      </c>
      <c r="J309" s="11">
        <f t="shared" ref="J309:K324" si="58">J$303*$G309</f>
        <v>0</v>
      </c>
      <c r="K309" s="11">
        <f>K$303*$G309</f>
        <v>0</v>
      </c>
      <c r="L309" s="11">
        <f t="shared" si="56"/>
        <v>0</v>
      </c>
      <c r="M309" s="11">
        <f t="shared" si="56"/>
        <v>0</v>
      </c>
      <c r="N309" s="11">
        <f t="shared" si="56"/>
        <v>0</v>
      </c>
    </row>
    <row r="310" spans="1:14">
      <c r="A310" s="52" t="s">
        <v>472</v>
      </c>
      <c r="B310" s="41" t="s">
        <v>36</v>
      </c>
      <c r="C310" s="54"/>
      <c r="D310" s="66"/>
      <c r="E310" s="457"/>
      <c r="F310" s="458"/>
      <c r="G310" s="43">
        <f t="shared" ref="G310:G357" si="59">E310*D310</f>
        <v>0</v>
      </c>
      <c r="I310" s="43">
        <f t="shared" ref="I310:I357" si="60">SUM(J310:N310)</f>
        <v>0</v>
      </c>
      <c r="J310" s="11">
        <f t="shared" si="58"/>
        <v>0</v>
      </c>
      <c r="K310" s="11">
        <f t="shared" si="58"/>
        <v>0</v>
      </c>
      <c r="L310" s="11">
        <f t="shared" si="56"/>
        <v>0</v>
      </c>
      <c r="M310" s="11">
        <f t="shared" si="56"/>
        <v>0</v>
      </c>
      <c r="N310" s="11">
        <f t="shared" si="56"/>
        <v>0</v>
      </c>
    </row>
    <row r="311" spans="1:14">
      <c r="A311" s="52" t="s">
        <v>473</v>
      </c>
      <c r="B311" s="41" t="s">
        <v>36</v>
      </c>
      <c r="C311" s="54"/>
      <c r="D311" s="66"/>
      <c r="E311" s="457"/>
      <c r="F311" s="458"/>
      <c r="G311" s="43">
        <f t="shared" si="59"/>
        <v>0</v>
      </c>
      <c r="I311" s="43">
        <f t="shared" si="60"/>
        <v>0</v>
      </c>
      <c r="J311" s="11">
        <f t="shared" si="58"/>
        <v>0</v>
      </c>
      <c r="K311" s="11">
        <f t="shared" si="58"/>
        <v>0</v>
      </c>
      <c r="L311" s="11">
        <f t="shared" si="56"/>
        <v>0</v>
      </c>
      <c r="M311" s="11">
        <f t="shared" si="56"/>
        <v>0</v>
      </c>
      <c r="N311" s="11">
        <f t="shared" si="56"/>
        <v>0</v>
      </c>
    </row>
    <row r="312" spans="1:14">
      <c r="A312" s="52" t="s">
        <v>474</v>
      </c>
      <c r="B312" s="41" t="s">
        <v>36</v>
      </c>
      <c r="C312" s="54"/>
      <c r="D312" s="66"/>
      <c r="E312" s="457"/>
      <c r="F312" s="458"/>
      <c r="G312" s="43">
        <f t="shared" si="59"/>
        <v>0</v>
      </c>
      <c r="I312" s="43">
        <f t="shared" si="60"/>
        <v>0</v>
      </c>
      <c r="J312" s="11">
        <f t="shared" si="58"/>
        <v>0</v>
      </c>
      <c r="K312" s="11">
        <f t="shared" si="58"/>
        <v>0</v>
      </c>
      <c r="L312" s="11">
        <f t="shared" si="56"/>
        <v>0</v>
      </c>
      <c r="M312" s="11">
        <f t="shared" si="56"/>
        <v>0</v>
      </c>
      <c r="N312" s="11">
        <f t="shared" si="56"/>
        <v>0</v>
      </c>
    </row>
    <row r="313" spans="1:14">
      <c r="A313" s="52" t="s">
        <v>475</v>
      </c>
      <c r="B313" s="41" t="s">
        <v>36</v>
      </c>
      <c r="C313" s="54"/>
      <c r="D313" s="66"/>
      <c r="E313" s="457"/>
      <c r="F313" s="458"/>
      <c r="G313" s="43">
        <f t="shared" si="59"/>
        <v>0</v>
      </c>
      <c r="I313" s="43">
        <f t="shared" si="60"/>
        <v>0</v>
      </c>
      <c r="J313" s="11">
        <f t="shared" si="58"/>
        <v>0</v>
      </c>
      <c r="K313" s="11">
        <f t="shared" si="58"/>
        <v>0</v>
      </c>
      <c r="L313" s="11">
        <f t="shared" si="56"/>
        <v>0</v>
      </c>
      <c r="M313" s="11">
        <f t="shared" si="56"/>
        <v>0</v>
      </c>
      <c r="N313" s="11">
        <f t="shared" si="56"/>
        <v>0</v>
      </c>
    </row>
    <row r="314" spans="1:14">
      <c r="A314" s="52" t="s">
        <v>476</v>
      </c>
      <c r="B314" s="41" t="s">
        <v>36</v>
      </c>
      <c r="C314" s="54"/>
      <c r="D314" s="66"/>
      <c r="E314" s="457"/>
      <c r="F314" s="458"/>
      <c r="G314" s="43">
        <f t="shared" si="59"/>
        <v>0</v>
      </c>
      <c r="I314" s="43">
        <f t="shared" si="60"/>
        <v>0</v>
      </c>
      <c r="J314" s="11">
        <f t="shared" si="58"/>
        <v>0</v>
      </c>
      <c r="K314" s="11">
        <f t="shared" si="58"/>
        <v>0</v>
      </c>
      <c r="L314" s="11">
        <f t="shared" si="56"/>
        <v>0</v>
      </c>
      <c r="M314" s="11">
        <f t="shared" si="56"/>
        <v>0</v>
      </c>
      <c r="N314" s="11">
        <f t="shared" si="56"/>
        <v>0</v>
      </c>
    </row>
    <row r="315" spans="1:14">
      <c r="A315" s="52" t="s">
        <v>477</v>
      </c>
      <c r="B315" s="41" t="s">
        <v>36</v>
      </c>
      <c r="C315" s="54"/>
      <c r="D315" s="66"/>
      <c r="E315" s="457"/>
      <c r="F315" s="458"/>
      <c r="G315" s="43">
        <f t="shared" si="59"/>
        <v>0</v>
      </c>
      <c r="I315" s="43">
        <f t="shared" si="60"/>
        <v>0</v>
      </c>
      <c r="J315" s="11">
        <f t="shared" si="58"/>
        <v>0</v>
      </c>
      <c r="K315" s="11">
        <f t="shared" si="58"/>
        <v>0</v>
      </c>
      <c r="L315" s="11">
        <f t="shared" si="56"/>
        <v>0</v>
      </c>
      <c r="M315" s="11">
        <f t="shared" si="56"/>
        <v>0</v>
      </c>
      <c r="N315" s="11">
        <f t="shared" si="56"/>
        <v>0</v>
      </c>
    </row>
    <row r="316" spans="1:14">
      <c r="A316" s="52" t="s">
        <v>478</v>
      </c>
      <c r="B316" s="41" t="s">
        <v>36</v>
      </c>
      <c r="C316" s="54"/>
      <c r="D316" s="66"/>
      <c r="E316" s="457"/>
      <c r="F316" s="458"/>
      <c r="G316" s="43">
        <f t="shared" si="59"/>
        <v>0</v>
      </c>
      <c r="I316" s="43">
        <f t="shared" si="60"/>
        <v>0</v>
      </c>
      <c r="J316" s="11">
        <f t="shared" si="58"/>
        <v>0</v>
      </c>
      <c r="K316" s="11">
        <f t="shared" si="58"/>
        <v>0</v>
      </c>
      <c r="L316" s="11">
        <f t="shared" si="56"/>
        <v>0</v>
      </c>
      <c r="M316" s="11">
        <f t="shared" si="56"/>
        <v>0</v>
      </c>
      <c r="N316" s="11">
        <f t="shared" si="56"/>
        <v>0</v>
      </c>
    </row>
    <row r="317" spans="1:14">
      <c r="A317" s="52" t="s">
        <v>479</v>
      </c>
      <c r="B317" s="41" t="s">
        <v>36</v>
      </c>
      <c r="C317" s="54"/>
      <c r="D317" s="66"/>
      <c r="E317" s="457"/>
      <c r="F317" s="458"/>
      <c r="G317" s="43">
        <f t="shared" si="59"/>
        <v>0</v>
      </c>
      <c r="I317" s="43">
        <f t="shared" si="60"/>
        <v>0</v>
      </c>
      <c r="J317" s="11">
        <f t="shared" si="58"/>
        <v>0</v>
      </c>
      <c r="K317" s="11">
        <f t="shared" si="58"/>
        <v>0</v>
      </c>
      <c r="L317" s="11">
        <f t="shared" si="56"/>
        <v>0</v>
      </c>
      <c r="M317" s="11">
        <f t="shared" si="56"/>
        <v>0</v>
      </c>
      <c r="N317" s="11">
        <f t="shared" si="56"/>
        <v>0</v>
      </c>
    </row>
    <row r="318" spans="1:14">
      <c r="A318" s="52" t="s">
        <v>480</v>
      </c>
      <c r="B318" s="41" t="s">
        <v>36</v>
      </c>
      <c r="C318" s="54"/>
      <c r="D318" s="66"/>
      <c r="E318" s="457"/>
      <c r="F318" s="458"/>
      <c r="G318" s="43">
        <f t="shared" si="59"/>
        <v>0</v>
      </c>
      <c r="I318" s="43">
        <f t="shared" si="60"/>
        <v>0</v>
      </c>
      <c r="J318" s="11">
        <f t="shared" si="58"/>
        <v>0</v>
      </c>
      <c r="K318" s="11">
        <f t="shared" si="58"/>
        <v>0</v>
      </c>
      <c r="L318" s="11">
        <f t="shared" si="56"/>
        <v>0</v>
      </c>
      <c r="M318" s="11">
        <f t="shared" si="56"/>
        <v>0</v>
      </c>
      <c r="N318" s="11">
        <f t="shared" si="56"/>
        <v>0</v>
      </c>
    </row>
    <row r="319" spans="1:14">
      <c r="A319" s="52" t="s">
        <v>481</v>
      </c>
      <c r="B319" s="41" t="s">
        <v>36</v>
      </c>
      <c r="C319" s="54"/>
      <c r="D319" s="66"/>
      <c r="E319" s="457"/>
      <c r="F319" s="458"/>
      <c r="G319" s="43">
        <f t="shared" si="59"/>
        <v>0</v>
      </c>
      <c r="I319" s="43">
        <f t="shared" si="60"/>
        <v>0</v>
      </c>
      <c r="J319" s="11">
        <f t="shared" si="58"/>
        <v>0</v>
      </c>
      <c r="K319" s="11">
        <f t="shared" si="58"/>
        <v>0</v>
      </c>
      <c r="L319" s="11">
        <f t="shared" si="56"/>
        <v>0</v>
      </c>
      <c r="M319" s="11">
        <f t="shared" si="56"/>
        <v>0</v>
      </c>
      <c r="N319" s="11">
        <f t="shared" si="56"/>
        <v>0</v>
      </c>
    </row>
    <row r="320" spans="1:14">
      <c r="A320" s="52" t="s">
        <v>482</v>
      </c>
      <c r="B320" s="41" t="s">
        <v>36</v>
      </c>
      <c r="C320" s="54"/>
      <c r="D320" s="66"/>
      <c r="E320" s="457"/>
      <c r="F320" s="458"/>
      <c r="G320" s="43">
        <f t="shared" si="59"/>
        <v>0</v>
      </c>
      <c r="I320" s="43">
        <f t="shared" si="60"/>
        <v>0</v>
      </c>
      <c r="J320" s="11">
        <f t="shared" si="58"/>
        <v>0</v>
      </c>
      <c r="K320" s="11">
        <f t="shared" si="58"/>
        <v>0</v>
      </c>
      <c r="L320" s="11">
        <f t="shared" si="56"/>
        <v>0</v>
      </c>
      <c r="M320" s="11">
        <f t="shared" si="56"/>
        <v>0</v>
      </c>
      <c r="N320" s="11">
        <f t="shared" si="56"/>
        <v>0</v>
      </c>
    </row>
    <row r="321" spans="1:14">
      <c r="A321" s="52" t="s">
        <v>483</v>
      </c>
      <c r="B321" s="41" t="s">
        <v>36</v>
      </c>
      <c r="C321" s="54"/>
      <c r="D321" s="66"/>
      <c r="E321" s="457"/>
      <c r="F321" s="458"/>
      <c r="G321" s="43">
        <f t="shared" si="59"/>
        <v>0</v>
      </c>
      <c r="I321" s="43">
        <f t="shared" si="60"/>
        <v>0</v>
      </c>
      <c r="J321" s="11">
        <f t="shared" si="58"/>
        <v>0</v>
      </c>
      <c r="K321" s="11">
        <f t="shared" si="58"/>
        <v>0</v>
      </c>
      <c r="L321" s="11">
        <f t="shared" si="56"/>
        <v>0</v>
      </c>
      <c r="M321" s="11">
        <f t="shared" si="56"/>
        <v>0</v>
      </c>
      <c r="N321" s="11">
        <f t="shared" si="56"/>
        <v>0</v>
      </c>
    </row>
    <row r="322" spans="1:14">
      <c r="A322" s="52" t="s">
        <v>484</v>
      </c>
      <c r="B322" s="41" t="s">
        <v>36</v>
      </c>
      <c r="C322" s="54"/>
      <c r="D322" s="66"/>
      <c r="E322" s="457"/>
      <c r="F322" s="458"/>
      <c r="G322" s="43">
        <f t="shared" si="59"/>
        <v>0</v>
      </c>
      <c r="I322" s="43">
        <f t="shared" si="60"/>
        <v>0</v>
      </c>
      <c r="J322" s="11">
        <f t="shared" si="58"/>
        <v>0</v>
      </c>
      <c r="K322" s="11">
        <f t="shared" si="58"/>
        <v>0</v>
      </c>
      <c r="L322" s="11">
        <f t="shared" si="56"/>
        <v>0</v>
      </c>
      <c r="M322" s="11">
        <f t="shared" si="56"/>
        <v>0</v>
      </c>
      <c r="N322" s="11">
        <f t="shared" si="56"/>
        <v>0</v>
      </c>
    </row>
    <row r="323" spans="1:14">
      <c r="A323" s="52" t="s">
        <v>485</v>
      </c>
      <c r="B323" s="41" t="s">
        <v>36</v>
      </c>
      <c r="C323" s="54"/>
      <c r="D323" s="66"/>
      <c r="E323" s="457"/>
      <c r="F323" s="458"/>
      <c r="G323" s="43">
        <f t="shared" si="59"/>
        <v>0</v>
      </c>
      <c r="I323" s="43">
        <f t="shared" si="60"/>
        <v>0</v>
      </c>
      <c r="J323" s="11">
        <f t="shared" si="58"/>
        <v>0</v>
      </c>
      <c r="K323" s="11">
        <f t="shared" si="58"/>
        <v>0</v>
      </c>
      <c r="L323" s="11">
        <f t="shared" si="56"/>
        <v>0</v>
      </c>
      <c r="M323" s="11">
        <f t="shared" si="56"/>
        <v>0</v>
      </c>
      <c r="N323" s="11">
        <f t="shared" si="56"/>
        <v>0</v>
      </c>
    </row>
    <row r="324" spans="1:14">
      <c r="A324" s="52" t="s">
        <v>486</v>
      </c>
      <c r="B324" s="41" t="s">
        <v>36</v>
      </c>
      <c r="C324" s="54"/>
      <c r="D324" s="66"/>
      <c r="E324" s="457"/>
      <c r="F324" s="458"/>
      <c r="G324" s="43">
        <f t="shared" si="59"/>
        <v>0</v>
      </c>
      <c r="I324" s="43">
        <f t="shared" si="60"/>
        <v>0</v>
      </c>
      <c r="J324" s="11">
        <f t="shared" si="58"/>
        <v>0</v>
      </c>
      <c r="K324" s="11">
        <f t="shared" si="58"/>
        <v>0</v>
      </c>
      <c r="L324" s="11">
        <f t="shared" si="56"/>
        <v>0</v>
      </c>
      <c r="M324" s="11">
        <f t="shared" si="56"/>
        <v>0</v>
      </c>
      <c r="N324" s="11">
        <f t="shared" si="56"/>
        <v>0</v>
      </c>
    </row>
    <row r="325" spans="1:14">
      <c r="A325" s="52" t="s">
        <v>487</v>
      </c>
      <c r="B325" s="41" t="s">
        <v>36</v>
      </c>
      <c r="C325" s="54"/>
      <c r="D325" s="66"/>
      <c r="E325" s="457"/>
      <c r="F325" s="458"/>
      <c r="G325" s="43">
        <f t="shared" si="59"/>
        <v>0</v>
      </c>
      <c r="I325" s="43">
        <f t="shared" si="60"/>
        <v>0</v>
      </c>
      <c r="J325" s="11">
        <f t="shared" ref="J325:K357" si="61">J$303*$G325</f>
        <v>0</v>
      </c>
      <c r="K325" s="11">
        <f t="shared" si="61"/>
        <v>0</v>
      </c>
      <c r="L325" s="11">
        <f t="shared" si="56"/>
        <v>0</v>
      </c>
      <c r="M325" s="11">
        <f t="shared" si="56"/>
        <v>0</v>
      </c>
      <c r="N325" s="11">
        <f t="shared" si="56"/>
        <v>0</v>
      </c>
    </row>
    <row r="326" spans="1:14">
      <c r="A326" s="52" t="s">
        <v>488</v>
      </c>
      <c r="B326" s="41" t="s">
        <v>36</v>
      </c>
      <c r="C326" s="54"/>
      <c r="D326" s="66"/>
      <c r="E326" s="457"/>
      <c r="F326" s="458"/>
      <c r="G326" s="43">
        <f t="shared" si="59"/>
        <v>0</v>
      </c>
      <c r="I326" s="43">
        <f t="shared" si="60"/>
        <v>0</v>
      </c>
      <c r="J326" s="11">
        <f t="shared" si="61"/>
        <v>0</v>
      </c>
      <c r="K326" s="11">
        <f t="shared" si="61"/>
        <v>0</v>
      </c>
      <c r="L326" s="11">
        <f t="shared" si="56"/>
        <v>0</v>
      </c>
      <c r="M326" s="11">
        <f t="shared" si="56"/>
        <v>0</v>
      </c>
      <c r="N326" s="11">
        <f t="shared" si="56"/>
        <v>0</v>
      </c>
    </row>
    <row r="327" spans="1:14">
      <c r="A327" s="52" t="s">
        <v>489</v>
      </c>
      <c r="B327" s="41" t="s">
        <v>36</v>
      </c>
      <c r="C327" s="54"/>
      <c r="D327" s="66"/>
      <c r="E327" s="457"/>
      <c r="F327" s="458"/>
      <c r="G327" s="43">
        <f t="shared" si="59"/>
        <v>0</v>
      </c>
      <c r="I327" s="43">
        <f t="shared" si="60"/>
        <v>0</v>
      </c>
      <c r="J327" s="11">
        <f t="shared" si="61"/>
        <v>0</v>
      </c>
      <c r="K327" s="11">
        <f t="shared" si="61"/>
        <v>0</v>
      </c>
      <c r="L327" s="11">
        <f t="shared" si="56"/>
        <v>0</v>
      </c>
      <c r="M327" s="11">
        <f t="shared" si="56"/>
        <v>0</v>
      </c>
      <c r="N327" s="11">
        <f t="shared" si="56"/>
        <v>0</v>
      </c>
    </row>
    <row r="328" spans="1:14">
      <c r="A328" s="52" t="s">
        <v>490</v>
      </c>
      <c r="B328" s="41" t="s">
        <v>36</v>
      </c>
      <c r="C328" s="54"/>
      <c r="D328" s="66"/>
      <c r="E328" s="457"/>
      <c r="F328" s="458"/>
      <c r="G328" s="43">
        <f t="shared" si="59"/>
        <v>0</v>
      </c>
      <c r="I328" s="43">
        <f t="shared" si="60"/>
        <v>0</v>
      </c>
      <c r="J328" s="11">
        <f t="shared" si="61"/>
        <v>0</v>
      </c>
      <c r="K328" s="11">
        <f t="shared" si="61"/>
        <v>0</v>
      </c>
      <c r="L328" s="11">
        <f t="shared" si="56"/>
        <v>0</v>
      </c>
      <c r="M328" s="11">
        <f t="shared" si="56"/>
        <v>0</v>
      </c>
      <c r="N328" s="11">
        <f t="shared" si="56"/>
        <v>0</v>
      </c>
    </row>
    <row r="329" spans="1:14">
      <c r="A329" s="52" t="s">
        <v>491</v>
      </c>
      <c r="B329" s="41" t="s">
        <v>36</v>
      </c>
      <c r="C329" s="54"/>
      <c r="D329" s="66"/>
      <c r="E329" s="457"/>
      <c r="F329" s="458"/>
      <c r="G329" s="43">
        <f t="shared" si="59"/>
        <v>0</v>
      </c>
      <c r="I329" s="43">
        <f t="shared" si="60"/>
        <v>0</v>
      </c>
      <c r="J329" s="11">
        <f t="shared" si="61"/>
        <v>0</v>
      </c>
      <c r="K329" s="11">
        <f t="shared" si="61"/>
        <v>0</v>
      </c>
      <c r="L329" s="11">
        <f t="shared" si="56"/>
        <v>0</v>
      </c>
      <c r="M329" s="11">
        <f t="shared" si="56"/>
        <v>0</v>
      </c>
      <c r="N329" s="11">
        <f t="shared" si="56"/>
        <v>0</v>
      </c>
    </row>
    <row r="330" spans="1:14">
      <c r="A330" s="52" t="s">
        <v>492</v>
      </c>
      <c r="B330" s="41" t="s">
        <v>36</v>
      </c>
      <c r="C330" s="54"/>
      <c r="D330" s="66"/>
      <c r="E330" s="457"/>
      <c r="F330" s="458"/>
      <c r="G330" s="43">
        <f t="shared" si="59"/>
        <v>0</v>
      </c>
      <c r="I330" s="43">
        <f t="shared" si="60"/>
        <v>0</v>
      </c>
      <c r="J330" s="11">
        <f t="shared" si="61"/>
        <v>0</v>
      </c>
      <c r="K330" s="11">
        <f t="shared" si="61"/>
        <v>0</v>
      </c>
      <c r="L330" s="11">
        <f t="shared" si="56"/>
        <v>0</v>
      </c>
      <c r="M330" s="11">
        <f t="shared" si="56"/>
        <v>0</v>
      </c>
      <c r="N330" s="11">
        <f t="shared" si="56"/>
        <v>0</v>
      </c>
    </row>
    <row r="331" spans="1:14">
      <c r="A331" s="52" t="s">
        <v>493</v>
      </c>
      <c r="B331" s="41" t="s">
        <v>36</v>
      </c>
      <c r="C331" s="54"/>
      <c r="D331" s="66"/>
      <c r="E331" s="457"/>
      <c r="F331" s="458"/>
      <c r="G331" s="43">
        <f t="shared" si="59"/>
        <v>0</v>
      </c>
      <c r="I331" s="43">
        <f t="shared" si="60"/>
        <v>0</v>
      </c>
      <c r="J331" s="11">
        <f t="shared" si="61"/>
        <v>0</v>
      </c>
      <c r="K331" s="11">
        <f t="shared" si="61"/>
        <v>0</v>
      </c>
      <c r="L331" s="11">
        <f t="shared" si="56"/>
        <v>0</v>
      </c>
      <c r="M331" s="11">
        <f t="shared" si="56"/>
        <v>0</v>
      </c>
      <c r="N331" s="11">
        <f t="shared" si="56"/>
        <v>0</v>
      </c>
    </row>
    <row r="332" spans="1:14">
      <c r="A332" s="52" t="s">
        <v>494</v>
      </c>
      <c r="B332" s="41" t="s">
        <v>36</v>
      </c>
      <c r="C332" s="54"/>
      <c r="D332" s="66"/>
      <c r="E332" s="457"/>
      <c r="F332" s="458"/>
      <c r="G332" s="43">
        <f t="shared" si="59"/>
        <v>0</v>
      </c>
      <c r="I332" s="43">
        <f t="shared" si="60"/>
        <v>0</v>
      </c>
      <c r="J332" s="11">
        <f t="shared" si="61"/>
        <v>0</v>
      </c>
      <c r="K332" s="11">
        <f t="shared" si="61"/>
        <v>0</v>
      </c>
      <c r="L332" s="11">
        <f t="shared" si="56"/>
        <v>0</v>
      </c>
      <c r="M332" s="11">
        <f t="shared" si="56"/>
        <v>0</v>
      </c>
      <c r="N332" s="11">
        <f t="shared" si="56"/>
        <v>0</v>
      </c>
    </row>
    <row r="333" spans="1:14" hidden="1">
      <c r="A333" s="52" t="s">
        <v>495</v>
      </c>
      <c r="B333" s="41" t="s">
        <v>36</v>
      </c>
      <c r="C333" s="54"/>
      <c r="D333" s="66"/>
      <c r="E333" s="457"/>
      <c r="F333" s="458"/>
      <c r="G333" s="43">
        <f t="shared" si="59"/>
        <v>0</v>
      </c>
      <c r="I333" s="43">
        <f t="shared" si="60"/>
        <v>0</v>
      </c>
      <c r="J333" s="11">
        <f t="shared" si="61"/>
        <v>0</v>
      </c>
      <c r="K333" s="11">
        <f t="shared" si="61"/>
        <v>0</v>
      </c>
      <c r="L333" s="11">
        <f t="shared" si="56"/>
        <v>0</v>
      </c>
      <c r="M333" s="11">
        <f t="shared" si="56"/>
        <v>0</v>
      </c>
      <c r="N333" s="11">
        <f t="shared" si="56"/>
        <v>0</v>
      </c>
    </row>
    <row r="334" spans="1:14" hidden="1">
      <c r="A334" s="52" t="s">
        <v>496</v>
      </c>
      <c r="B334" s="41" t="s">
        <v>36</v>
      </c>
      <c r="C334" s="54"/>
      <c r="D334" s="66"/>
      <c r="E334" s="457"/>
      <c r="F334" s="458"/>
      <c r="G334" s="43">
        <f t="shared" si="59"/>
        <v>0</v>
      </c>
      <c r="I334" s="43">
        <f t="shared" si="60"/>
        <v>0</v>
      </c>
      <c r="J334" s="11">
        <f t="shared" si="61"/>
        <v>0</v>
      </c>
      <c r="K334" s="11">
        <f t="shared" si="61"/>
        <v>0</v>
      </c>
      <c r="L334" s="11">
        <f t="shared" si="56"/>
        <v>0</v>
      </c>
      <c r="M334" s="11">
        <f t="shared" si="56"/>
        <v>0</v>
      </c>
      <c r="N334" s="11">
        <f t="shared" si="56"/>
        <v>0</v>
      </c>
    </row>
    <row r="335" spans="1:14" hidden="1">
      <c r="A335" s="52" t="s">
        <v>497</v>
      </c>
      <c r="B335" s="41" t="s">
        <v>36</v>
      </c>
      <c r="C335" s="54"/>
      <c r="D335" s="66"/>
      <c r="E335" s="457"/>
      <c r="F335" s="458"/>
      <c r="G335" s="43">
        <f t="shared" si="59"/>
        <v>0</v>
      </c>
      <c r="I335" s="43">
        <f t="shared" si="60"/>
        <v>0</v>
      </c>
      <c r="J335" s="11">
        <f t="shared" si="61"/>
        <v>0</v>
      </c>
      <c r="K335" s="11">
        <f t="shared" si="61"/>
        <v>0</v>
      </c>
      <c r="L335" s="11">
        <f t="shared" si="56"/>
        <v>0</v>
      </c>
      <c r="M335" s="11">
        <f t="shared" si="56"/>
        <v>0</v>
      </c>
      <c r="N335" s="11">
        <f t="shared" si="56"/>
        <v>0</v>
      </c>
    </row>
    <row r="336" spans="1:14" hidden="1">
      <c r="A336" s="52" t="s">
        <v>498</v>
      </c>
      <c r="B336" s="41" t="s">
        <v>36</v>
      </c>
      <c r="C336" s="54"/>
      <c r="D336" s="66"/>
      <c r="E336" s="457"/>
      <c r="F336" s="458"/>
      <c r="G336" s="43">
        <f t="shared" si="59"/>
        <v>0</v>
      </c>
      <c r="I336" s="43">
        <f t="shared" si="60"/>
        <v>0</v>
      </c>
      <c r="J336" s="11">
        <f t="shared" si="61"/>
        <v>0</v>
      </c>
      <c r="K336" s="11">
        <f t="shared" si="61"/>
        <v>0</v>
      </c>
      <c r="L336" s="11">
        <f t="shared" si="56"/>
        <v>0</v>
      </c>
      <c r="M336" s="11">
        <f t="shared" si="56"/>
        <v>0</v>
      </c>
      <c r="N336" s="11">
        <f t="shared" si="56"/>
        <v>0</v>
      </c>
    </row>
    <row r="337" spans="1:14" hidden="1">
      <c r="A337" s="52" t="s">
        <v>499</v>
      </c>
      <c r="B337" s="41" t="s">
        <v>36</v>
      </c>
      <c r="C337" s="54"/>
      <c r="D337" s="66"/>
      <c r="E337" s="457"/>
      <c r="F337" s="458"/>
      <c r="G337" s="43">
        <f t="shared" si="59"/>
        <v>0</v>
      </c>
      <c r="I337" s="43">
        <f t="shared" si="60"/>
        <v>0</v>
      </c>
      <c r="J337" s="11">
        <f t="shared" si="61"/>
        <v>0</v>
      </c>
      <c r="K337" s="11">
        <f t="shared" si="61"/>
        <v>0</v>
      </c>
      <c r="L337" s="11">
        <f t="shared" si="56"/>
        <v>0</v>
      </c>
      <c r="M337" s="11">
        <f t="shared" si="56"/>
        <v>0</v>
      </c>
      <c r="N337" s="11">
        <f t="shared" si="56"/>
        <v>0</v>
      </c>
    </row>
    <row r="338" spans="1:14" hidden="1">
      <c r="A338" s="52" t="s">
        <v>500</v>
      </c>
      <c r="B338" s="41" t="s">
        <v>36</v>
      </c>
      <c r="C338" s="54"/>
      <c r="D338" s="66"/>
      <c r="E338" s="457"/>
      <c r="F338" s="458"/>
      <c r="G338" s="43">
        <f t="shared" si="59"/>
        <v>0</v>
      </c>
      <c r="I338" s="43">
        <f t="shared" si="60"/>
        <v>0</v>
      </c>
      <c r="J338" s="11">
        <f t="shared" si="61"/>
        <v>0</v>
      </c>
      <c r="K338" s="11">
        <f t="shared" si="61"/>
        <v>0</v>
      </c>
      <c r="L338" s="11">
        <f t="shared" si="56"/>
        <v>0</v>
      </c>
      <c r="M338" s="11">
        <f t="shared" si="56"/>
        <v>0</v>
      </c>
      <c r="N338" s="11">
        <f t="shared" si="56"/>
        <v>0</v>
      </c>
    </row>
    <row r="339" spans="1:14" hidden="1">
      <c r="A339" s="52" t="s">
        <v>501</v>
      </c>
      <c r="B339" s="41" t="s">
        <v>36</v>
      </c>
      <c r="C339" s="54"/>
      <c r="D339" s="66"/>
      <c r="E339" s="457"/>
      <c r="F339" s="458"/>
      <c r="G339" s="43">
        <f t="shared" si="59"/>
        <v>0</v>
      </c>
      <c r="I339" s="43">
        <f t="shared" si="60"/>
        <v>0</v>
      </c>
      <c r="J339" s="11">
        <f t="shared" si="61"/>
        <v>0</v>
      </c>
      <c r="K339" s="11">
        <f t="shared" si="61"/>
        <v>0</v>
      </c>
      <c r="L339" s="11">
        <f t="shared" si="56"/>
        <v>0</v>
      </c>
      <c r="M339" s="11">
        <f t="shared" si="56"/>
        <v>0</v>
      </c>
      <c r="N339" s="11">
        <f t="shared" si="56"/>
        <v>0</v>
      </c>
    </row>
    <row r="340" spans="1:14" hidden="1">
      <c r="A340" s="52" t="s">
        <v>502</v>
      </c>
      <c r="B340" s="41" t="s">
        <v>36</v>
      </c>
      <c r="C340" s="54"/>
      <c r="D340" s="66"/>
      <c r="E340" s="457"/>
      <c r="F340" s="458"/>
      <c r="G340" s="43">
        <f t="shared" si="59"/>
        <v>0</v>
      </c>
      <c r="I340" s="43">
        <f t="shared" si="60"/>
        <v>0</v>
      </c>
      <c r="J340" s="11">
        <f t="shared" si="61"/>
        <v>0</v>
      </c>
      <c r="K340" s="11">
        <f t="shared" si="61"/>
        <v>0</v>
      </c>
      <c r="L340" s="11">
        <f t="shared" si="56"/>
        <v>0</v>
      </c>
      <c r="M340" s="11">
        <f t="shared" si="56"/>
        <v>0</v>
      </c>
      <c r="N340" s="11">
        <f t="shared" si="56"/>
        <v>0</v>
      </c>
    </row>
    <row r="341" spans="1:14" hidden="1">
      <c r="A341" s="52" t="s">
        <v>503</v>
      </c>
      <c r="B341" s="41" t="s">
        <v>36</v>
      </c>
      <c r="C341" s="54"/>
      <c r="D341" s="66"/>
      <c r="E341" s="457"/>
      <c r="F341" s="458"/>
      <c r="G341" s="43">
        <f t="shared" si="59"/>
        <v>0</v>
      </c>
      <c r="I341" s="43">
        <f t="shared" si="60"/>
        <v>0</v>
      </c>
      <c r="J341" s="11">
        <f t="shared" si="61"/>
        <v>0</v>
      </c>
      <c r="K341" s="11">
        <f t="shared" si="61"/>
        <v>0</v>
      </c>
      <c r="L341" s="11">
        <f t="shared" si="56"/>
        <v>0</v>
      </c>
      <c r="M341" s="11">
        <f t="shared" si="56"/>
        <v>0</v>
      </c>
      <c r="N341" s="11">
        <f t="shared" si="56"/>
        <v>0</v>
      </c>
    </row>
    <row r="342" spans="1:14" hidden="1">
      <c r="A342" s="52" t="s">
        <v>504</v>
      </c>
      <c r="B342" s="41" t="s">
        <v>36</v>
      </c>
      <c r="C342" s="54"/>
      <c r="D342" s="66"/>
      <c r="E342" s="457"/>
      <c r="F342" s="458"/>
      <c r="G342" s="43">
        <f t="shared" si="59"/>
        <v>0</v>
      </c>
      <c r="I342" s="43">
        <f t="shared" si="60"/>
        <v>0</v>
      </c>
      <c r="J342" s="11">
        <f t="shared" si="61"/>
        <v>0</v>
      </c>
      <c r="K342" s="11">
        <f t="shared" si="61"/>
        <v>0</v>
      </c>
      <c r="L342" s="11">
        <f t="shared" si="56"/>
        <v>0</v>
      </c>
      <c r="M342" s="11">
        <f t="shared" si="56"/>
        <v>0</v>
      </c>
      <c r="N342" s="11">
        <f t="shared" si="56"/>
        <v>0</v>
      </c>
    </row>
    <row r="343" spans="1:14" hidden="1">
      <c r="A343" s="52" t="s">
        <v>505</v>
      </c>
      <c r="B343" s="41" t="s">
        <v>36</v>
      </c>
      <c r="C343" s="54"/>
      <c r="D343" s="66"/>
      <c r="E343" s="457"/>
      <c r="F343" s="458"/>
      <c r="G343" s="43">
        <f t="shared" si="59"/>
        <v>0</v>
      </c>
      <c r="I343" s="43">
        <f t="shared" si="60"/>
        <v>0</v>
      </c>
      <c r="J343" s="11">
        <f t="shared" si="61"/>
        <v>0</v>
      </c>
      <c r="K343" s="11">
        <f t="shared" si="61"/>
        <v>0</v>
      </c>
      <c r="L343" s="11">
        <f t="shared" si="56"/>
        <v>0</v>
      </c>
      <c r="M343" s="11">
        <f t="shared" si="56"/>
        <v>0</v>
      </c>
      <c r="N343" s="11">
        <f t="shared" si="56"/>
        <v>0</v>
      </c>
    </row>
    <row r="344" spans="1:14" hidden="1">
      <c r="A344" s="52" t="s">
        <v>506</v>
      </c>
      <c r="B344" s="41" t="s">
        <v>36</v>
      </c>
      <c r="C344" s="54"/>
      <c r="D344" s="66"/>
      <c r="E344" s="457"/>
      <c r="F344" s="458"/>
      <c r="G344" s="43">
        <f t="shared" si="59"/>
        <v>0</v>
      </c>
      <c r="I344" s="43">
        <f t="shared" si="60"/>
        <v>0</v>
      </c>
      <c r="J344" s="11">
        <f t="shared" si="61"/>
        <v>0</v>
      </c>
      <c r="K344" s="11">
        <f t="shared" si="61"/>
        <v>0</v>
      </c>
      <c r="L344" s="11">
        <f t="shared" si="56"/>
        <v>0</v>
      </c>
      <c r="M344" s="11">
        <f t="shared" si="56"/>
        <v>0</v>
      </c>
      <c r="N344" s="11">
        <f t="shared" si="56"/>
        <v>0</v>
      </c>
    </row>
    <row r="345" spans="1:14" hidden="1">
      <c r="A345" s="52" t="s">
        <v>507</v>
      </c>
      <c r="B345" s="41" t="s">
        <v>36</v>
      </c>
      <c r="C345" s="54"/>
      <c r="D345" s="66"/>
      <c r="E345" s="457"/>
      <c r="F345" s="458"/>
      <c r="G345" s="43">
        <f t="shared" si="59"/>
        <v>0</v>
      </c>
      <c r="I345" s="43">
        <f t="shared" si="60"/>
        <v>0</v>
      </c>
      <c r="J345" s="11">
        <f t="shared" si="61"/>
        <v>0</v>
      </c>
      <c r="K345" s="11">
        <f t="shared" si="61"/>
        <v>0</v>
      </c>
      <c r="L345" s="11">
        <f t="shared" si="56"/>
        <v>0</v>
      </c>
      <c r="M345" s="11">
        <f t="shared" si="56"/>
        <v>0</v>
      </c>
      <c r="N345" s="11">
        <f t="shared" si="56"/>
        <v>0</v>
      </c>
    </row>
    <row r="346" spans="1:14" hidden="1">
      <c r="A346" s="52" t="s">
        <v>508</v>
      </c>
      <c r="B346" s="41" t="s">
        <v>36</v>
      </c>
      <c r="C346" s="54"/>
      <c r="D346" s="66"/>
      <c r="E346" s="457"/>
      <c r="F346" s="458"/>
      <c r="G346" s="43">
        <f t="shared" si="59"/>
        <v>0</v>
      </c>
      <c r="I346" s="43">
        <f t="shared" si="60"/>
        <v>0</v>
      </c>
      <c r="J346" s="11">
        <f t="shared" si="61"/>
        <v>0</v>
      </c>
      <c r="K346" s="11">
        <f t="shared" si="61"/>
        <v>0</v>
      </c>
      <c r="L346" s="11">
        <f t="shared" si="56"/>
        <v>0</v>
      </c>
      <c r="M346" s="11">
        <f t="shared" si="56"/>
        <v>0</v>
      </c>
      <c r="N346" s="11">
        <f t="shared" si="56"/>
        <v>0</v>
      </c>
    </row>
    <row r="347" spans="1:14" hidden="1">
      <c r="A347" s="52" t="s">
        <v>509</v>
      </c>
      <c r="B347" s="41" t="s">
        <v>36</v>
      </c>
      <c r="C347" s="54"/>
      <c r="D347" s="66"/>
      <c r="E347" s="457"/>
      <c r="F347" s="458"/>
      <c r="G347" s="43">
        <f t="shared" si="59"/>
        <v>0</v>
      </c>
      <c r="I347" s="43">
        <f t="shared" si="60"/>
        <v>0</v>
      </c>
      <c r="J347" s="11">
        <f t="shared" si="61"/>
        <v>0</v>
      </c>
      <c r="K347" s="11">
        <f t="shared" si="61"/>
        <v>0</v>
      </c>
      <c r="L347" s="11">
        <f t="shared" si="56"/>
        <v>0</v>
      </c>
      <c r="M347" s="11">
        <f t="shared" si="56"/>
        <v>0</v>
      </c>
      <c r="N347" s="11">
        <f t="shared" si="56"/>
        <v>0</v>
      </c>
    </row>
    <row r="348" spans="1:14" hidden="1">
      <c r="A348" s="52" t="s">
        <v>510</v>
      </c>
      <c r="B348" s="41" t="s">
        <v>36</v>
      </c>
      <c r="C348" s="54"/>
      <c r="D348" s="66"/>
      <c r="E348" s="457"/>
      <c r="F348" s="458"/>
      <c r="G348" s="43">
        <f t="shared" si="59"/>
        <v>0</v>
      </c>
      <c r="I348" s="43">
        <f t="shared" si="60"/>
        <v>0</v>
      </c>
      <c r="J348" s="11">
        <f t="shared" si="61"/>
        <v>0</v>
      </c>
      <c r="K348" s="11">
        <f t="shared" si="61"/>
        <v>0</v>
      </c>
      <c r="L348" s="11">
        <f t="shared" si="56"/>
        <v>0</v>
      </c>
      <c r="M348" s="11">
        <f t="shared" si="56"/>
        <v>0</v>
      </c>
      <c r="N348" s="11">
        <f t="shared" si="56"/>
        <v>0</v>
      </c>
    </row>
    <row r="349" spans="1:14" hidden="1">
      <c r="A349" s="52" t="s">
        <v>511</v>
      </c>
      <c r="B349" s="41" t="s">
        <v>36</v>
      </c>
      <c r="C349" s="54"/>
      <c r="D349" s="66"/>
      <c r="E349" s="457"/>
      <c r="F349" s="458"/>
      <c r="G349" s="43">
        <f t="shared" si="59"/>
        <v>0</v>
      </c>
      <c r="I349" s="43">
        <f t="shared" si="60"/>
        <v>0</v>
      </c>
      <c r="J349" s="11">
        <f t="shared" si="61"/>
        <v>0</v>
      </c>
      <c r="K349" s="11">
        <f t="shared" si="61"/>
        <v>0</v>
      </c>
      <c r="L349" s="11">
        <f t="shared" si="56"/>
        <v>0</v>
      </c>
      <c r="M349" s="11">
        <f t="shared" si="56"/>
        <v>0</v>
      </c>
      <c r="N349" s="11">
        <f t="shared" si="56"/>
        <v>0</v>
      </c>
    </row>
    <row r="350" spans="1:14" hidden="1">
      <c r="A350" s="52" t="s">
        <v>512</v>
      </c>
      <c r="B350" s="41" t="s">
        <v>36</v>
      </c>
      <c r="C350" s="54"/>
      <c r="D350" s="66"/>
      <c r="E350" s="457"/>
      <c r="F350" s="458"/>
      <c r="G350" s="43">
        <f t="shared" si="59"/>
        <v>0</v>
      </c>
      <c r="I350" s="43">
        <f t="shared" si="60"/>
        <v>0</v>
      </c>
      <c r="J350" s="11">
        <f t="shared" si="61"/>
        <v>0</v>
      </c>
      <c r="K350" s="11">
        <f t="shared" si="61"/>
        <v>0</v>
      </c>
      <c r="L350" s="11">
        <f t="shared" si="56"/>
        <v>0</v>
      </c>
      <c r="M350" s="11">
        <f t="shared" si="56"/>
        <v>0</v>
      </c>
      <c r="N350" s="11">
        <f t="shared" si="56"/>
        <v>0</v>
      </c>
    </row>
    <row r="351" spans="1:14" hidden="1">
      <c r="A351" s="52" t="s">
        <v>513</v>
      </c>
      <c r="B351" s="41" t="s">
        <v>36</v>
      </c>
      <c r="C351" s="54"/>
      <c r="D351" s="66"/>
      <c r="E351" s="457"/>
      <c r="F351" s="458"/>
      <c r="G351" s="43">
        <f t="shared" si="59"/>
        <v>0</v>
      </c>
      <c r="I351" s="43">
        <f t="shared" si="60"/>
        <v>0</v>
      </c>
      <c r="J351" s="11">
        <f t="shared" si="61"/>
        <v>0</v>
      </c>
      <c r="K351" s="11">
        <f t="shared" si="61"/>
        <v>0</v>
      </c>
      <c r="L351" s="11">
        <f t="shared" si="56"/>
        <v>0</v>
      </c>
      <c r="M351" s="11">
        <f t="shared" si="56"/>
        <v>0</v>
      </c>
      <c r="N351" s="11">
        <f t="shared" si="56"/>
        <v>0</v>
      </c>
    </row>
    <row r="352" spans="1:14" hidden="1">
      <c r="A352" s="52" t="s">
        <v>514</v>
      </c>
      <c r="B352" s="41" t="s">
        <v>36</v>
      </c>
      <c r="C352" s="54"/>
      <c r="D352" s="66"/>
      <c r="E352" s="457"/>
      <c r="F352" s="458"/>
      <c r="G352" s="43">
        <f t="shared" si="59"/>
        <v>0</v>
      </c>
      <c r="I352" s="43">
        <f t="shared" si="60"/>
        <v>0</v>
      </c>
      <c r="J352" s="11">
        <f t="shared" si="61"/>
        <v>0</v>
      </c>
      <c r="K352" s="11">
        <f t="shared" si="61"/>
        <v>0</v>
      </c>
      <c r="L352" s="11">
        <f t="shared" si="56"/>
        <v>0</v>
      </c>
      <c r="M352" s="11">
        <f t="shared" si="56"/>
        <v>0</v>
      </c>
      <c r="N352" s="11">
        <f t="shared" si="56"/>
        <v>0</v>
      </c>
    </row>
    <row r="353" spans="1:15" hidden="1">
      <c r="A353" s="52" t="s">
        <v>515</v>
      </c>
      <c r="B353" s="41" t="s">
        <v>36</v>
      </c>
      <c r="C353" s="54"/>
      <c r="D353" s="66"/>
      <c r="E353" s="457"/>
      <c r="F353" s="458"/>
      <c r="G353" s="43">
        <f t="shared" si="59"/>
        <v>0</v>
      </c>
      <c r="I353" s="43">
        <f t="shared" si="60"/>
        <v>0</v>
      </c>
      <c r="J353" s="11">
        <f t="shared" si="61"/>
        <v>0</v>
      </c>
      <c r="K353" s="11">
        <f t="shared" si="61"/>
        <v>0</v>
      </c>
      <c r="L353" s="11">
        <f t="shared" si="56"/>
        <v>0</v>
      </c>
      <c r="M353" s="11">
        <f t="shared" si="56"/>
        <v>0</v>
      </c>
      <c r="N353" s="11">
        <f t="shared" si="56"/>
        <v>0</v>
      </c>
    </row>
    <row r="354" spans="1:15" hidden="1">
      <c r="A354" s="52" t="s">
        <v>516</v>
      </c>
      <c r="B354" s="41" t="s">
        <v>36</v>
      </c>
      <c r="C354" s="54"/>
      <c r="D354" s="66"/>
      <c r="E354" s="457"/>
      <c r="F354" s="458"/>
      <c r="G354" s="43">
        <f t="shared" si="59"/>
        <v>0</v>
      </c>
      <c r="I354" s="43">
        <f t="shared" si="60"/>
        <v>0</v>
      </c>
      <c r="J354" s="11">
        <f t="shared" si="61"/>
        <v>0</v>
      </c>
      <c r="K354" s="11">
        <f t="shared" si="61"/>
        <v>0</v>
      </c>
      <c r="L354" s="11">
        <f t="shared" si="56"/>
        <v>0</v>
      </c>
      <c r="M354" s="11">
        <f t="shared" si="56"/>
        <v>0</v>
      </c>
      <c r="N354" s="11">
        <f t="shared" si="56"/>
        <v>0</v>
      </c>
    </row>
    <row r="355" spans="1:15" hidden="1">
      <c r="A355" s="52" t="s">
        <v>517</v>
      </c>
      <c r="B355" s="41" t="s">
        <v>36</v>
      </c>
      <c r="C355" s="54"/>
      <c r="D355" s="66"/>
      <c r="E355" s="457"/>
      <c r="F355" s="458"/>
      <c r="G355" s="43">
        <f t="shared" si="59"/>
        <v>0</v>
      </c>
      <c r="I355" s="43">
        <f t="shared" si="60"/>
        <v>0</v>
      </c>
      <c r="J355" s="11">
        <f t="shared" si="61"/>
        <v>0</v>
      </c>
      <c r="K355" s="11">
        <f t="shared" si="61"/>
        <v>0</v>
      </c>
      <c r="L355" s="11">
        <f t="shared" si="56"/>
        <v>0</v>
      </c>
      <c r="M355" s="11">
        <f t="shared" si="56"/>
        <v>0</v>
      </c>
      <c r="N355" s="11">
        <f t="shared" si="56"/>
        <v>0</v>
      </c>
    </row>
    <row r="356" spans="1:15" hidden="1">
      <c r="A356" s="52" t="s">
        <v>518</v>
      </c>
      <c r="B356" s="41" t="s">
        <v>36</v>
      </c>
      <c r="C356" s="54"/>
      <c r="D356" s="66"/>
      <c r="E356" s="457"/>
      <c r="F356" s="458"/>
      <c r="G356" s="43">
        <f t="shared" si="59"/>
        <v>0</v>
      </c>
      <c r="I356" s="43">
        <f t="shared" si="60"/>
        <v>0</v>
      </c>
      <c r="J356" s="11">
        <f t="shared" si="61"/>
        <v>0</v>
      </c>
      <c r="K356" s="11">
        <f t="shared" si="61"/>
        <v>0</v>
      </c>
      <c r="L356" s="11">
        <f t="shared" si="56"/>
        <v>0</v>
      </c>
      <c r="M356" s="11">
        <f t="shared" si="56"/>
        <v>0</v>
      </c>
      <c r="N356" s="11">
        <f t="shared" si="56"/>
        <v>0</v>
      </c>
    </row>
    <row r="357" spans="1:15" hidden="1">
      <c r="A357" s="52" t="s">
        <v>519</v>
      </c>
      <c r="B357" s="41" t="s">
        <v>36</v>
      </c>
      <c r="C357" s="54"/>
      <c r="D357" s="66"/>
      <c r="E357" s="457"/>
      <c r="F357" s="458"/>
      <c r="G357" s="43">
        <f t="shared" si="59"/>
        <v>0</v>
      </c>
      <c r="I357" s="43">
        <f t="shared" si="60"/>
        <v>0</v>
      </c>
      <c r="J357" s="11">
        <f t="shared" si="61"/>
        <v>0</v>
      </c>
      <c r="K357" s="11">
        <f t="shared" si="61"/>
        <v>0</v>
      </c>
      <c r="L357" s="11">
        <f t="shared" si="56"/>
        <v>0</v>
      </c>
      <c r="M357" s="11">
        <f t="shared" si="56"/>
        <v>0</v>
      </c>
      <c r="N357" s="11">
        <f t="shared" si="56"/>
        <v>0</v>
      </c>
    </row>
    <row r="358" spans="1:15" s="57" customFormat="1" ht="30" customHeight="1">
      <c r="A358" s="134" t="s">
        <v>42</v>
      </c>
      <c r="B358" s="138" t="s">
        <v>26</v>
      </c>
      <c r="C358" s="135" t="s">
        <v>6</v>
      </c>
      <c r="D358" s="70"/>
      <c r="E358" s="446"/>
      <c r="F358" s="447"/>
      <c r="G358" s="56">
        <f t="shared" si="57"/>
        <v>0</v>
      </c>
      <c r="I358" s="59">
        <f t="shared" si="55"/>
        <v>0</v>
      </c>
      <c r="J358" s="58">
        <f>J$303*$G358</f>
        <v>0</v>
      </c>
      <c r="K358" s="58">
        <f>K$303*$G358</f>
        <v>0</v>
      </c>
      <c r="L358" s="58">
        <f t="shared" si="56"/>
        <v>0</v>
      </c>
      <c r="M358" s="58">
        <f t="shared" si="56"/>
        <v>0</v>
      </c>
      <c r="N358" s="58">
        <f t="shared" si="56"/>
        <v>0</v>
      </c>
    </row>
    <row r="359" spans="1:15">
      <c r="A359" s="459" t="s">
        <v>29</v>
      </c>
      <c r="B359" s="460"/>
      <c r="C359" s="460"/>
      <c r="D359" s="460"/>
      <c r="E359" s="461"/>
      <c r="F359" s="125"/>
      <c r="G359" s="25">
        <f>SUM(G308:G358)</f>
        <v>10000</v>
      </c>
      <c r="I359" s="25">
        <f t="shared" ref="I359:N359" si="62">SUM(I308:I358)</f>
        <v>10000.000000000002</v>
      </c>
      <c r="J359" s="23">
        <f t="shared" si="62"/>
        <v>5861.664712778429</v>
      </c>
      <c r="K359" s="23">
        <f t="shared" si="62"/>
        <v>468.93317702227432</v>
      </c>
      <c r="L359" s="23">
        <f t="shared" si="62"/>
        <v>1230.9495896834701</v>
      </c>
      <c r="M359" s="23">
        <f t="shared" si="62"/>
        <v>1688.1594372801876</v>
      </c>
      <c r="N359" s="23">
        <f t="shared" si="62"/>
        <v>750.29308323563885</v>
      </c>
    </row>
    <row r="360" spans="1:15">
      <c r="A360" s="100"/>
      <c r="B360" s="100"/>
      <c r="C360" s="100"/>
      <c r="D360" s="100"/>
      <c r="E360" s="100"/>
      <c r="F360" s="100"/>
      <c r="G360" s="101"/>
      <c r="H360" s="36"/>
      <c r="I360" s="36"/>
      <c r="J360" s="36"/>
      <c r="K360" s="36"/>
      <c r="L360" s="36"/>
      <c r="M360" s="36"/>
      <c r="N360" s="36"/>
      <c r="O360" s="36"/>
    </row>
    <row r="362" spans="1:15" ht="28.8">
      <c r="I362" s="128" t="str">
        <f>I$5</f>
        <v>total costs 
per year</v>
      </c>
      <c r="J362" s="462" t="str">
        <f>J$5</f>
        <v>costs related to type of waste</v>
      </c>
      <c r="K362" s="463"/>
      <c r="L362" s="463"/>
      <c r="M362" s="463"/>
      <c r="N362" s="464"/>
    </row>
    <row r="363" spans="1:15" ht="28.8">
      <c r="A363" s="448" t="s">
        <v>151</v>
      </c>
      <c r="B363" s="449"/>
      <c r="C363" s="449"/>
      <c r="D363" s="449"/>
      <c r="E363" s="449"/>
      <c r="F363" s="450"/>
      <c r="G363" s="128" t="str">
        <f>G$5</f>
        <v>total costs 
per year</v>
      </c>
      <c r="I363" s="128" t="s">
        <v>191</v>
      </c>
      <c r="J363" s="465" t="s">
        <v>191</v>
      </c>
      <c r="K363" s="465"/>
      <c r="L363" s="465"/>
      <c r="M363" s="465"/>
      <c r="N363" s="465"/>
    </row>
    <row r="364" spans="1:15" ht="28.8">
      <c r="A364" s="451"/>
      <c r="B364" s="491"/>
      <c r="C364" s="491"/>
      <c r="D364" s="491"/>
      <c r="E364" s="491"/>
      <c r="F364" s="492"/>
      <c r="G364" s="128" t="s">
        <v>191</v>
      </c>
      <c r="I364" s="128" t="str">
        <f>O$62</f>
        <v>total</v>
      </c>
      <c r="J364" s="75" t="str">
        <f>J$2</f>
        <v>residual 
waste</v>
      </c>
      <c r="K364" s="75" t="str">
        <f>K$2</f>
        <v>bulky 
waste</v>
      </c>
      <c r="L364" s="75" t="str">
        <f>L$2</f>
        <v>bio
waste</v>
      </c>
      <c r="M364" s="75" t="str">
        <f>M$2</f>
        <v>waste
paper</v>
      </c>
      <c r="N364" s="75" t="str">
        <f>N$2</f>
        <v>other 
valuables</v>
      </c>
    </row>
    <row r="365" spans="1:15">
      <c r="A365" s="139" t="s">
        <v>8</v>
      </c>
      <c r="B365" s="104" t="str">
        <f>B7</f>
        <v>Bins and containers</v>
      </c>
      <c r="C365" s="105"/>
      <c r="D365" s="105"/>
      <c r="E365" s="105"/>
      <c r="F365" s="106"/>
      <c r="G365" s="47">
        <f>'Full-cost-accounting'!G59</f>
        <v>195000</v>
      </c>
      <c r="I365" s="43">
        <f>SUM(J365:N365)</f>
        <v>195000</v>
      </c>
      <c r="J365" s="11">
        <f>'Full-cost-accounting'!J59</f>
        <v>65730.33707865169</v>
      </c>
      <c r="K365" s="11">
        <f>'Full-cost-accounting'!K59</f>
        <v>0</v>
      </c>
      <c r="L365" s="11">
        <f>'Full-cost-accounting'!L59</f>
        <v>92022.471910112363</v>
      </c>
      <c r="M365" s="11">
        <f>'Full-cost-accounting'!M59</f>
        <v>19719.101123595505</v>
      </c>
      <c r="N365" s="11">
        <f>'Full-cost-accounting'!N59</f>
        <v>17528.08988764045</v>
      </c>
    </row>
    <row r="366" spans="1:15">
      <c r="A366" s="139" t="s">
        <v>12</v>
      </c>
      <c r="B366" s="104" t="str">
        <f>B67</f>
        <v>Trucks and vehicles</v>
      </c>
      <c r="C366" s="105"/>
      <c r="D366" s="105"/>
      <c r="E366" s="105"/>
      <c r="F366" s="106"/>
      <c r="G366" s="46">
        <f>'Full-cost-accounting'!G119</f>
        <v>815000</v>
      </c>
      <c r="I366" s="43">
        <f t="shared" ref="I366:I370" si="63">SUM(J366:N366)</f>
        <v>814999.99999999988</v>
      </c>
      <c r="J366" s="11">
        <f>'Full-cost-accounting'!J119</f>
        <v>477725.67409144196</v>
      </c>
      <c r="K366" s="11">
        <f>'Full-cost-accounting'!K119</f>
        <v>38218.053927315355</v>
      </c>
      <c r="L366" s="11">
        <f>'Full-cost-accounting'!L119</f>
        <v>100322.39155920281</v>
      </c>
      <c r="M366" s="11">
        <f>'Full-cost-accounting'!M119</f>
        <v>137584.99413833526</v>
      </c>
      <c r="N366" s="11">
        <f>'Full-cost-accounting'!N119</f>
        <v>61148.886283704574</v>
      </c>
    </row>
    <row r="367" spans="1:15">
      <c r="A367" s="139" t="s">
        <v>13</v>
      </c>
      <c r="B367" s="104" t="str">
        <f>B127</f>
        <v>Personal costs</v>
      </c>
      <c r="C367" s="105"/>
      <c r="D367" s="105"/>
      <c r="E367" s="105"/>
      <c r="F367" s="106"/>
      <c r="G367" s="46">
        <f>'Full-cost-accounting'!G179</f>
        <v>2355000</v>
      </c>
      <c r="I367" s="43">
        <f>SUM(J367:N367)</f>
        <v>2355000.0000000005</v>
      </c>
      <c r="J367" s="11">
        <f>'Full-cost-accounting'!J179</f>
        <v>1380422.0398593205</v>
      </c>
      <c r="K367" s="11">
        <f>'Full-cost-accounting'!K179</f>
        <v>110433.76318874561</v>
      </c>
      <c r="L367" s="11">
        <f>'Full-cost-accounting'!L179</f>
        <v>289888.62837045715</v>
      </c>
      <c r="M367" s="11">
        <f>'Full-cost-accounting'!M179</f>
        <v>397561.54747948411</v>
      </c>
      <c r="N367" s="11">
        <f>'Full-cost-accounting'!N179</f>
        <v>176694.02110199296</v>
      </c>
    </row>
    <row r="368" spans="1:15">
      <c r="A368" s="139" t="s">
        <v>16</v>
      </c>
      <c r="B368" s="104" t="str">
        <f>B247</f>
        <v>Third-party charges</v>
      </c>
      <c r="C368" s="105"/>
      <c r="D368" s="105"/>
      <c r="E368" s="105"/>
      <c r="F368" s="106"/>
      <c r="G368" s="46">
        <f>'Full-cost-accounting'!G299</f>
        <v>3734000</v>
      </c>
      <c r="I368" s="43">
        <f>SUM(J368:N368)</f>
        <v>3734000</v>
      </c>
      <c r="J368" s="11">
        <f>'Full-cost-accounting'!J299</f>
        <v>2188745.6037514652</v>
      </c>
      <c r="K368" s="11">
        <f>'Full-cost-accounting'!K299</f>
        <v>175099.64830011723</v>
      </c>
      <c r="L368" s="11">
        <f>'Full-cost-accounting'!L299</f>
        <v>459636.57678780775</v>
      </c>
      <c r="M368" s="11">
        <f>'Full-cost-accounting'!M299</f>
        <v>630358.73388042185</v>
      </c>
      <c r="N368" s="11">
        <f>'Full-cost-accounting'!N299</f>
        <v>280159.43728018756</v>
      </c>
    </row>
    <row r="369" spans="1:15">
      <c r="A369" s="139" t="s">
        <v>25</v>
      </c>
      <c r="B369" s="104" t="str">
        <f>B187</f>
        <v>Infrastructure / facilities area</v>
      </c>
      <c r="C369" s="105"/>
      <c r="D369" s="105"/>
      <c r="E369" s="105"/>
      <c r="F369" s="106"/>
      <c r="G369" s="46">
        <f>'Full-cost-accounting'!G239</f>
        <v>369500</v>
      </c>
      <c r="I369" s="43">
        <f t="shared" si="63"/>
        <v>369500</v>
      </c>
      <c r="J369" s="11">
        <f>'Full-cost-accounting'!J239</f>
        <v>83977.272727272721</v>
      </c>
      <c r="K369" s="11">
        <f>'Full-cost-accounting'!K239</f>
        <v>83977.272727272721</v>
      </c>
      <c r="L369" s="11">
        <f>'Full-cost-accounting'!L239</f>
        <v>58784.090909090904</v>
      </c>
      <c r="M369" s="11">
        <f>'Full-cost-accounting'!M239</f>
        <v>75579.545454545456</v>
      </c>
      <c r="N369" s="11">
        <f>'Full-cost-accounting'!N239</f>
        <v>67181.818181818191</v>
      </c>
    </row>
    <row r="370" spans="1:15">
      <c r="A370" s="140" t="s">
        <v>29</v>
      </c>
      <c r="B370" s="107" t="str">
        <f>B307</f>
        <v>Other costs</v>
      </c>
      <c r="C370" s="108"/>
      <c r="D370" s="108"/>
      <c r="E370" s="108"/>
      <c r="F370" s="109"/>
      <c r="G370" s="46">
        <f>'Full-cost-accounting'!G359</f>
        <v>10000</v>
      </c>
      <c r="I370" s="43">
        <f t="shared" si="63"/>
        <v>10000.000000000002</v>
      </c>
      <c r="J370" s="11">
        <f>'Full-cost-accounting'!J359</f>
        <v>5861.664712778429</v>
      </c>
      <c r="K370" s="11">
        <f>'Full-cost-accounting'!K359</f>
        <v>468.93317702227432</v>
      </c>
      <c r="L370" s="11">
        <f>'Full-cost-accounting'!L359</f>
        <v>1230.9495896834701</v>
      </c>
      <c r="M370" s="11">
        <f>'Full-cost-accounting'!M359</f>
        <v>1688.1594372801876</v>
      </c>
      <c r="N370" s="11">
        <f>'Full-cost-accounting'!N359</f>
        <v>750.29308323563885</v>
      </c>
    </row>
    <row r="371" spans="1:15" s="5" customFormat="1">
      <c r="A371" s="32" t="s">
        <v>30</v>
      </c>
      <c r="B371" s="33"/>
      <c r="C371" s="110"/>
      <c r="D371" s="110"/>
      <c r="E371" s="110"/>
      <c r="F371" s="111"/>
      <c r="G371" s="50">
        <f>SUM(G365:G370)</f>
        <v>7478500</v>
      </c>
      <c r="H371" s="2"/>
      <c r="I371" s="25">
        <f>SUM(I365:I370)</f>
        <v>7478500</v>
      </c>
      <c r="J371" s="25">
        <f t="shared" ref="J371:N371" si="64">SUM(J365:J370)</f>
        <v>4202462.5922209304</v>
      </c>
      <c r="K371" s="25">
        <f t="shared" si="64"/>
        <v>408197.67132047319</v>
      </c>
      <c r="L371" s="25">
        <f t="shared" si="64"/>
        <v>1001885.1091263545</v>
      </c>
      <c r="M371" s="25">
        <f t="shared" si="64"/>
        <v>1262492.0815136624</v>
      </c>
      <c r="N371" s="25">
        <f t="shared" si="64"/>
        <v>603462.54581857938</v>
      </c>
    </row>
    <row r="372" spans="1:15">
      <c r="A372" s="71">
        <v>0.03</v>
      </c>
      <c r="B372" s="49" t="s">
        <v>28</v>
      </c>
      <c r="C372" s="112"/>
      <c r="D372" s="112"/>
      <c r="E372" s="112"/>
      <c r="F372" s="113"/>
      <c r="G372" s="48">
        <f>G$371*$A$372</f>
        <v>224355</v>
      </c>
      <c r="I372" s="43">
        <f>SUM(J372:N372)</f>
        <v>224354.99999999997</v>
      </c>
      <c r="J372" s="11">
        <f>J$371*$A$372</f>
        <v>126073.87776662791</v>
      </c>
      <c r="K372" s="11">
        <f>K$371*$A$372</f>
        <v>12245.930139614195</v>
      </c>
      <c r="L372" s="11">
        <f>L$371*$A$372</f>
        <v>30056.553273790632</v>
      </c>
      <c r="M372" s="11">
        <f>M$371*$A$372</f>
        <v>37874.76244540987</v>
      </c>
      <c r="N372" s="11">
        <f>N$371*$A$372</f>
        <v>18103.876374557381</v>
      </c>
    </row>
    <row r="373" spans="1:15" s="6" customFormat="1" ht="15.6" customHeight="1">
      <c r="A373" s="141" t="s">
        <v>6</v>
      </c>
      <c r="B373" s="142"/>
      <c r="C373" s="142"/>
      <c r="D373" s="142"/>
      <c r="E373" s="142"/>
      <c r="F373" s="39"/>
      <c r="G373" s="51">
        <f>SUM(G371:G372)</f>
        <v>7702855</v>
      </c>
      <c r="H373" s="2"/>
      <c r="I373" s="62">
        <f t="shared" ref="I373:M373" si="65">SUM(I371:I372)</f>
        <v>7702855</v>
      </c>
      <c r="J373" s="51">
        <f t="shared" si="65"/>
        <v>4328536.4699875582</v>
      </c>
      <c r="K373" s="51">
        <f t="shared" si="65"/>
        <v>420443.6014600874</v>
      </c>
      <c r="L373" s="51">
        <f t="shared" si="65"/>
        <v>1031941.6624001451</v>
      </c>
      <c r="M373" s="51">
        <f t="shared" si="65"/>
        <v>1300366.8439590721</v>
      </c>
      <c r="N373" s="51">
        <f>SUM(N371:N372)</f>
        <v>621566.42219313676</v>
      </c>
    </row>
    <row r="374" spans="1:15" s="6" customFormat="1" ht="15.6">
      <c r="A374" s="7"/>
      <c r="B374" s="7"/>
      <c r="C374" s="7"/>
      <c r="D374" s="7"/>
      <c r="E374" s="7"/>
      <c r="F374" s="7"/>
      <c r="G374" s="7"/>
      <c r="H374" s="2"/>
      <c r="I374" s="26">
        <f>SUM(J374:N374)</f>
        <v>1</v>
      </c>
      <c r="J374" s="12">
        <f>J373/$G$373</f>
        <v>0.56193923811204527</v>
      </c>
      <c r="K374" s="12">
        <f>K373/$G$373</f>
        <v>5.4582826946643473E-2</v>
      </c>
      <c r="L374" s="12">
        <f>L373/$G$373</f>
        <v>0.13396872489487924</v>
      </c>
      <c r="M374" s="12">
        <f>M373/$G$373</f>
        <v>0.16881621735824862</v>
      </c>
      <c r="N374" s="12">
        <f>N373/$G$373</f>
        <v>8.0692992688183376E-2</v>
      </c>
    </row>
    <row r="375" spans="1:15">
      <c r="A375" s="100"/>
      <c r="B375" s="100"/>
      <c r="C375" s="100"/>
      <c r="D375" s="100"/>
      <c r="E375" s="100"/>
      <c r="F375" s="100"/>
      <c r="G375" s="101"/>
      <c r="H375" s="36"/>
      <c r="I375" s="36"/>
      <c r="J375" s="36"/>
      <c r="K375" s="36"/>
      <c r="L375" s="36"/>
      <c r="M375" s="36"/>
      <c r="N375" s="36"/>
      <c r="O375" s="36"/>
    </row>
    <row r="377" spans="1:15">
      <c r="A377" s="448" t="s">
        <v>151</v>
      </c>
      <c r="B377" s="449"/>
      <c r="C377" s="449"/>
      <c r="D377" s="449"/>
      <c r="E377" s="449"/>
      <c r="F377" s="450"/>
      <c r="G377" s="498" t="s">
        <v>0</v>
      </c>
      <c r="H377" s="499"/>
    </row>
    <row r="378" spans="1:15" ht="14.55" customHeight="1">
      <c r="A378" s="451"/>
      <c r="B378" s="491"/>
      <c r="C378" s="491"/>
      <c r="D378" s="491"/>
      <c r="E378" s="491"/>
      <c r="F378" s="492"/>
      <c r="G378" s="500"/>
      <c r="H378" s="501"/>
    </row>
    <row r="379" spans="1:15" s="6" customFormat="1" ht="30" customHeight="1">
      <c r="A379" s="454" t="str">
        <f>'Basic-data_costs break down'!B4</f>
        <v>number of inhabitans / user</v>
      </c>
      <c r="B379" s="455"/>
      <c r="C379" s="455"/>
      <c r="D379" s="455"/>
      <c r="E379" s="455"/>
      <c r="F379" s="124"/>
      <c r="G379" s="143">
        <f>'Basic-data_costs break down'!D4</f>
        <v>100000</v>
      </c>
      <c r="H379" s="353" t="s">
        <v>57</v>
      </c>
    </row>
    <row r="380" spans="1:15" s="6" customFormat="1" ht="30" customHeight="1">
      <c r="A380" s="454" t="str">
        <f>'Basic-data_costs break down'!B20</f>
        <v>household size</v>
      </c>
      <c r="B380" s="455"/>
      <c r="C380" s="455"/>
      <c r="D380" s="455"/>
      <c r="E380" s="455"/>
      <c r="F380" s="124"/>
      <c r="G380" s="143">
        <f>'Basic-data_costs break down'!D21</f>
        <v>28571.428571428572</v>
      </c>
      <c r="H380" s="353" t="s">
        <v>565</v>
      </c>
    </row>
    <row r="381" spans="1:15" s="6" customFormat="1" ht="30" customHeight="1">
      <c r="A381" s="454" t="str">
        <f>'Basic-data_costs break down'!B8</f>
        <v>amount of waste</v>
      </c>
      <c r="B381" s="455"/>
      <c r="C381" s="455"/>
      <c r="D381" s="455"/>
      <c r="E381" s="455"/>
      <c r="F381" s="124"/>
      <c r="G381" s="143">
        <f>'Basic-data_costs break down'!I8</f>
        <v>42650</v>
      </c>
      <c r="H381" s="353" t="s">
        <v>192</v>
      </c>
    </row>
    <row r="382" spans="1:15" s="6" customFormat="1" ht="30" customHeight="1">
      <c r="A382" s="454" t="s">
        <v>62</v>
      </c>
      <c r="B382" s="455"/>
      <c r="C382" s="455"/>
      <c r="D382" s="455"/>
      <c r="E382" s="455"/>
      <c r="F382" s="124"/>
      <c r="G382" s="143">
        <f>G381*1000/G379</f>
        <v>426.5</v>
      </c>
      <c r="H382" s="353" t="s">
        <v>566</v>
      </c>
    </row>
    <row r="383" spans="1:15" s="6" customFormat="1" ht="30" customHeight="1">
      <c r="A383" s="454" t="s">
        <v>184</v>
      </c>
      <c r="B383" s="455"/>
      <c r="C383" s="455"/>
      <c r="D383" s="455"/>
      <c r="E383" s="455"/>
      <c r="F383" s="124"/>
      <c r="G383" s="143">
        <f>G381*1000/G380</f>
        <v>1492.75</v>
      </c>
      <c r="H383" s="353" t="s">
        <v>567</v>
      </c>
    </row>
    <row r="384" spans="1:15" s="6" customFormat="1" ht="4.95" customHeight="1">
      <c r="H384" s="2"/>
    </row>
    <row r="385" spans="1:15" s="6" customFormat="1" ht="30" customHeight="1">
      <c r="A385" s="454" t="s">
        <v>56</v>
      </c>
      <c r="B385" s="455"/>
      <c r="C385" s="455"/>
      <c r="D385" s="455"/>
      <c r="E385" s="455"/>
      <c r="F385" s="124"/>
      <c r="G385" s="143">
        <f>G373</f>
        <v>7702855</v>
      </c>
      <c r="H385" s="144" t="s">
        <v>191</v>
      </c>
    </row>
    <row r="386" spans="1:15" s="6" customFormat="1" ht="30" customHeight="1">
      <c r="A386" s="454" t="s">
        <v>232</v>
      </c>
      <c r="B386" s="455"/>
      <c r="C386" s="455"/>
      <c r="D386" s="455"/>
      <c r="E386" s="455"/>
      <c r="F386" s="124"/>
      <c r="G386" s="143">
        <f>G385/G379</f>
        <v>77.028549999999996</v>
      </c>
      <c r="H386" s="144" t="s">
        <v>568</v>
      </c>
    </row>
    <row r="387" spans="1:15" s="6" customFormat="1" ht="30" customHeight="1">
      <c r="A387" s="454" t="s">
        <v>183</v>
      </c>
      <c r="B387" s="455"/>
      <c r="C387" s="455"/>
      <c r="D387" s="455"/>
      <c r="E387" s="455"/>
      <c r="F387" s="124"/>
      <c r="G387" s="143">
        <f>G385/G380</f>
        <v>269.59992499999998</v>
      </c>
      <c r="H387" s="144" t="s">
        <v>569</v>
      </c>
    </row>
    <row r="388" spans="1:15" s="6" customFormat="1" ht="30" customHeight="1">
      <c r="A388" s="454" t="s">
        <v>185</v>
      </c>
      <c r="B388" s="455"/>
      <c r="C388" s="455"/>
      <c r="D388" s="455"/>
      <c r="E388" s="455"/>
      <c r="F388" s="124"/>
      <c r="G388" s="145">
        <f>G385/'Basic-data_costs break down'!D$25</f>
        <v>3.0811419999999998</v>
      </c>
      <c r="H388" s="144" t="s">
        <v>570</v>
      </c>
    </row>
    <row r="389" spans="1:15" s="6" customFormat="1" ht="30" customHeight="1">
      <c r="A389" s="454" t="s">
        <v>55</v>
      </c>
      <c r="B389" s="455"/>
      <c r="C389" s="455"/>
      <c r="D389" s="455"/>
      <c r="E389" s="455"/>
      <c r="F389" s="124"/>
      <c r="G389" s="143">
        <f>G385/G381</f>
        <v>180.60621336459553</v>
      </c>
      <c r="H389" s="144" t="s">
        <v>571</v>
      </c>
    </row>
    <row r="390" spans="1:15" s="6" customFormat="1" ht="15.6">
      <c r="A390" s="114"/>
      <c r="B390" s="114"/>
      <c r="C390" s="114"/>
      <c r="D390" s="114"/>
      <c r="E390" s="114"/>
      <c r="F390" s="114"/>
      <c r="G390" s="115"/>
      <c r="H390" s="2"/>
    </row>
    <row r="391" spans="1:15">
      <c r="A391" s="100"/>
      <c r="B391" s="100"/>
      <c r="C391" s="100"/>
      <c r="D391" s="100"/>
      <c r="E391" s="100"/>
      <c r="F391" s="100"/>
      <c r="G391" s="101"/>
      <c r="H391" s="36"/>
      <c r="I391" s="36"/>
      <c r="J391" s="36"/>
      <c r="K391" s="36"/>
      <c r="L391" s="36"/>
      <c r="M391" s="36"/>
      <c r="N391" s="36"/>
      <c r="O391" s="36"/>
    </row>
    <row r="393" spans="1:15" ht="30" customHeight="1">
      <c r="A393" s="448" t="str">
        <f>A377</f>
        <v>Summary</v>
      </c>
      <c r="B393" s="449"/>
      <c r="C393" s="449"/>
      <c r="D393" s="449"/>
      <c r="E393" s="449"/>
      <c r="F393" s="450"/>
      <c r="G393" s="443" t="s">
        <v>61</v>
      </c>
      <c r="H393" s="444"/>
      <c r="I393" s="444"/>
      <c r="J393" s="444"/>
      <c r="K393" s="444"/>
      <c r="L393" s="444"/>
      <c r="M393" s="445"/>
    </row>
    <row r="394" spans="1:15" ht="45.3" customHeight="1">
      <c r="A394" s="451"/>
      <c r="B394" s="452"/>
      <c r="C394" s="452"/>
      <c r="D394" s="452"/>
      <c r="E394" s="452"/>
      <c r="F394" s="453"/>
      <c r="G394" s="498" t="str">
        <f>O$62</f>
        <v>total</v>
      </c>
      <c r="H394" s="499" t="str">
        <f>J$2</f>
        <v>residual 
waste</v>
      </c>
      <c r="I394" s="75" t="str">
        <f>J$2</f>
        <v>residual 
waste</v>
      </c>
      <c r="J394" s="75" t="str">
        <f>K$2</f>
        <v>bulky 
waste</v>
      </c>
      <c r="K394" s="75" t="str">
        <f>L$2</f>
        <v>bio
waste</v>
      </c>
      <c r="L394" s="75" t="str">
        <f>M$2</f>
        <v>waste
paper</v>
      </c>
      <c r="M394" s="75" t="str">
        <f>N$2</f>
        <v>other 
valuables</v>
      </c>
    </row>
    <row r="395" spans="1:15" ht="30" customHeight="1">
      <c r="A395" s="454" t="str">
        <f>A379</f>
        <v>number of inhabitans / user</v>
      </c>
      <c r="B395" s="455"/>
      <c r="C395" s="455"/>
      <c r="D395" s="455"/>
      <c r="E395" s="455"/>
      <c r="F395" s="456"/>
      <c r="G395" s="143">
        <f>'Basic-data_costs break down'!D4</f>
        <v>100000</v>
      </c>
      <c r="H395" s="144" t="str">
        <f>H379</f>
        <v>inh.</v>
      </c>
      <c r="I395" s="13">
        <f>'Basic-data_costs break down'!D4</f>
        <v>100000</v>
      </c>
      <c r="J395" s="13">
        <f>'Basic-data_costs break down'!E4</f>
        <v>100000</v>
      </c>
      <c r="K395" s="13">
        <f>'Basic-data_costs break down'!F4</f>
        <v>70000</v>
      </c>
      <c r="L395" s="13">
        <f>'Basic-data_costs break down'!G4</f>
        <v>90000</v>
      </c>
      <c r="M395" s="13">
        <f>'Basic-data_costs break down'!H4</f>
        <v>80000</v>
      </c>
    </row>
    <row r="396" spans="1:15" ht="30" customHeight="1">
      <c r="A396" s="454" t="str">
        <f>A380</f>
        <v>household size</v>
      </c>
      <c r="B396" s="455"/>
      <c r="C396" s="455"/>
      <c r="D396" s="455"/>
      <c r="E396" s="455"/>
      <c r="F396" s="456"/>
      <c r="G396" s="143">
        <f>'Basic-data_costs break down'!D21</f>
        <v>28571.428571428572</v>
      </c>
      <c r="H396" s="144" t="str">
        <f t="shared" ref="H396:H399" si="66">H380</f>
        <v>househ.</v>
      </c>
      <c r="I396" s="14">
        <f>'Basic-data_costs break down'!D21</f>
        <v>28571.428571428572</v>
      </c>
      <c r="J396" s="14">
        <f>'Basic-data_costs break down'!E21</f>
        <v>28571.428571428572</v>
      </c>
      <c r="K396" s="14">
        <f>'Basic-data_costs break down'!F21</f>
        <v>20000</v>
      </c>
      <c r="L396" s="14">
        <f>'Basic-data_costs break down'!G21</f>
        <v>25714.285714285714</v>
      </c>
      <c r="M396" s="14">
        <f>'Basic-data_costs break down'!H21</f>
        <v>22857.142857142859</v>
      </c>
    </row>
    <row r="397" spans="1:15" ht="30" customHeight="1">
      <c r="A397" s="454" t="str">
        <f>A381</f>
        <v>amount of waste</v>
      </c>
      <c r="B397" s="455"/>
      <c r="C397" s="455"/>
      <c r="D397" s="455"/>
      <c r="E397" s="455"/>
      <c r="F397" s="456"/>
      <c r="G397" s="143">
        <f>'Basic-data_costs break down'!I8</f>
        <v>42650</v>
      </c>
      <c r="H397" s="144" t="str">
        <f t="shared" si="66"/>
        <v>ton/yr</v>
      </c>
      <c r="I397" s="15">
        <f>'Basic-data_costs break down'!D8</f>
        <v>25000</v>
      </c>
      <c r="J397" s="15">
        <f>'Basic-data_costs break down'!E8</f>
        <v>2000</v>
      </c>
      <c r="K397" s="15">
        <f>'Basic-data_costs break down'!F8</f>
        <v>5250</v>
      </c>
      <c r="L397" s="15">
        <f>'Basic-data_costs break down'!G8</f>
        <v>7200</v>
      </c>
      <c r="M397" s="15">
        <f>'Basic-data_costs break down'!H8</f>
        <v>3200</v>
      </c>
    </row>
    <row r="398" spans="1:15" ht="30" customHeight="1">
      <c r="A398" s="454" t="str">
        <f>A382</f>
        <v>amount of waste per inhabitant and year</v>
      </c>
      <c r="B398" s="455"/>
      <c r="C398" s="455"/>
      <c r="D398" s="455"/>
      <c r="E398" s="455"/>
      <c r="F398" s="456"/>
      <c r="G398" s="143">
        <f>G397*1000/G395</f>
        <v>426.5</v>
      </c>
      <c r="H398" s="144" t="str">
        <f t="shared" si="66"/>
        <v>kg/inh./yr</v>
      </c>
      <c r="I398" s="16">
        <f>I397*1000/I395</f>
        <v>250</v>
      </c>
      <c r="J398" s="16">
        <f t="shared" ref="J398:M398" si="67">J397*1000/J395</f>
        <v>20</v>
      </c>
      <c r="K398" s="16">
        <f t="shared" si="67"/>
        <v>75</v>
      </c>
      <c r="L398" s="16">
        <f t="shared" si="67"/>
        <v>80</v>
      </c>
      <c r="M398" s="16">
        <f t="shared" si="67"/>
        <v>40</v>
      </c>
    </row>
    <row r="399" spans="1:15" ht="30" customHeight="1">
      <c r="A399" s="454" t="str">
        <f>A383</f>
        <v>amount of waste per household and year</v>
      </c>
      <c r="B399" s="455"/>
      <c r="C399" s="455"/>
      <c r="D399" s="455"/>
      <c r="E399" s="455"/>
      <c r="F399" s="456"/>
      <c r="G399" s="143">
        <f>G397*1000/G396</f>
        <v>1492.75</v>
      </c>
      <c r="H399" s="144" t="str">
        <f t="shared" si="66"/>
        <v>kg/househ./yr</v>
      </c>
      <c r="I399" s="17">
        <f>I397*1000/I396</f>
        <v>875</v>
      </c>
      <c r="J399" s="17">
        <f t="shared" ref="J399:M399" si="68">J397*1000/J396</f>
        <v>70</v>
      </c>
      <c r="K399" s="17">
        <f t="shared" si="68"/>
        <v>262.5</v>
      </c>
      <c r="L399" s="17">
        <f t="shared" si="68"/>
        <v>280</v>
      </c>
      <c r="M399" s="17">
        <f t="shared" si="68"/>
        <v>140</v>
      </c>
    </row>
    <row r="400" spans="1:15" ht="7.95" customHeight="1">
      <c r="A400" s="6"/>
      <c r="G400" s="6"/>
      <c r="I400" s="6"/>
      <c r="J400" s="6"/>
      <c r="K400" s="6"/>
      <c r="L400" s="6"/>
      <c r="M400" s="6"/>
    </row>
    <row r="401" spans="1:13" ht="30" customHeight="1">
      <c r="A401" s="454" t="str">
        <f>A385</f>
        <v>total costs per year</v>
      </c>
      <c r="B401" s="455"/>
      <c r="C401" s="455"/>
      <c r="D401" s="455"/>
      <c r="E401" s="455"/>
      <c r="F401" s="456"/>
      <c r="G401" s="143">
        <f t="shared" ref="G401" si="69">I373</f>
        <v>7702855</v>
      </c>
      <c r="H401" s="144" t="str">
        <f t="shared" ref="H401:H405" si="70">H385</f>
        <v>€/yr</v>
      </c>
      <c r="I401" s="18">
        <f>J373</f>
        <v>4328536.4699875582</v>
      </c>
      <c r="J401" s="18">
        <f t="shared" ref="J401:M401" si="71">K373</f>
        <v>420443.6014600874</v>
      </c>
      <c r="K401" s="18">
        <f t="shared" si="71"/>
        <v>1031941.6624001451</v>
      </c>
      <c r="L401" s="18">
        <f t="shared" si="71"/>
        <v>1300366.8439590721</v>
      </c>
      <c r="M401" s="18">
        <f t="shared" si="71"/>
        <v>621566.42219313676</v>
      </c>
    </row>
    <row r="402" spans="1:13" ht="30" customHeight="1">
      <c r="A402" s="454" t="str">
        <f>A386</f>
        <v>total costs per inhabitant and year</v>
      </c>
      <c r="B402" s="455"/>
      <c r="C402" s="455"/>
      <c r="D402" s="455"/>
      <c r="E402" s="455"/>
      <c r="F402" s="456"/>
      <c r="G402" s="143">
        <f>G401/G395</f>
        <v>77.028549999999996</v>
      </c>
      <c r="H402" s="144" t="str">
        <f t="shared" si="70"/>
        <v>€/inh./yr</v>
      </c>
      <c r="I402" s="19">
        <f>I401/I395</f>
        <v>43.285364699875579</v>
      </c>
      <c r="J402" s="19">
        <f t="shared" ref="J402:M402" si="72">J401/J395</f>
        <v>4.2044360146008737</v>
      </c>
      <c r="K402" s="19">
        <f t="shared" si="72"/>
        <v>14.742023748573502</v>
      </c>
      <c r="L402" s="19">
        <f t="shared" si="72"/>
        <v>14.448520488434134</v>
      </c>
      <c r="M402" s="19">
        <f t="shared" si="72"/>
        <v>7.7695802774142093</v>
      </c>
    </row>
    <row r="403" spans="1:13" ht="30" customHeight="1">
      <c r="A403" s="454" t="str">
        <f>A387</f>
        <v>total costs per household and year</v>
      </c>
      <c r="B403" s="455"/>
      <c r="C403" s="455"/>
      <c r="D403" s="455"/>
      <c r="E403" s="455"/>
      <c r="F403" s="456"/>
      <c r="G403" s="143">
        <f>G401/G396</f>
        <v>269.59992499999998</v>
      </c>
      <c r="H403" s="144" t="str">
        <f t="shared" si="70"/>
        <v>€/househ./yr</v>
      </c>
      <c r="I403" s="20">
        <f t="shared" ref="I403" si="73">I401/I396</f>
        <v>151.49877644956453</v>
      </c>
      <c r="J403" s="20">
        <f t="shared" ref="J403:M403" si="74">J401/J396</f>
        <v>14.715526051103058</v>
      </c>
      <c r="K403" s="20">
        <f t="shared" si="74"/>
        <v>51.597083120007255</v>
      </c>
      <c r="L403" s="20">
        <f t="shared" si="74"/>
        <v>50.569821709519474</v>
      </c>
      <c r="M403" s="20">
        <f t="shared" si="74"/>
        <v>27.19353097094973</v>
      </c>
    </row>
    <row r="404" spans="1:13" ht="30" customHeight="1">
      <c r="A404" s="454" t="str">
        <f>A388</f>
        <v>total costs per m² apartment space and year</v>
      </c>
      <c r="B404" s="455"/>
      <c r="C404" s="455"/>
      <c r="D404" s="455"/>
      <c r="E404" s="455"/>
      <c r="F404" s="456"/>
      <c r="G404" s="145">
        <f>G401/'Basic-data_costs break down'!D$25</f>
        <v>3.0811419999999998</v>
      </c>
      <c r="H404" s="144" t="str">
        <f t="shared" si="70"/>
        <v>€/m²/yr</v>
      </c>
      <c r="I404" s="21">
        <f>I401/'Basic-data_costs break down'!D$25</f>
        <v>1.7314145879950233</v>
      </c>
      <c r="J404" s="21">
        <f>J401/'Basic-data_costs break down'!E$25</f>
        <v>0.16817744058403497</v>
      </c>
      <c r="K404" s="21">
        <f>K401/'Basic-data_costs break down'!F$25</f>
        <v>0.58968094994294007</v>
      </c>
      <c r="L404" s="21">
        <f>L401/'Basic-data_costs break down'!G$25</f>
        <v>0.57794081953736542</v>
      </c>
      <c r="M404" s="21">
        <f>M401/'Basic-data_costs break down'!H$25</f>
        <v>0.31078321109656837</v>
      </c>
    </row>
    <row r="405" spans="1:13" ht="30" customHeight="1">
      <c r="A405" s="454" t="str">
        <f>A389</f>
        <v>total costs per tonnage</v>
      </c>
      <c r="B405" s="455"/>
      <c r="C405" s="455"/>
      <c r="D405" s="455"/>
      <c r="E405" s="455"/>
      <c r="F405" s="456"/>
      <c r="G405" s="143">
        <f>G401/G397</f>
        <v>180.60621336459553</v>
      </c>
      <c r="H405" s="144" t="str">
        <f t="shared" si="70"/>
        <v>€/ton</v>
      </c>
      <c r="I405" s="22">
        <f>I401/I397</f>
        <v>173.14145879950232</v>
      </c>
      <c r="J405" s="22">
        <f t="shared" ref="J405:M405" si="75">J401/J397</f>
        <v>210.2218007300437</v>
      </c>
      <c r="K405" s="22">
        <f t="shared" si="75"/>
        <v>196.56031664764669</v>
      </c>
      <c r="L405" s="22">
        <f t="shared" si="75"/>
        <v>180.60650610542669</v>
      </c>
      <c r="M405" s="22">
        <f t="shared" si="75"/>
        <v>194.23950693535525</v>
      </c>
    </row>
    <row r="406" spans="1:13" ht="30.6" customHeight="1">
      <c r="B406" s="3"/>
    </row>
    <row r="407" spans="1:13">
      <c r="B407" s="3"/>
    </row>
    <row r="408" spans="1:13">
      <c r="B408" s="3"/>
    </row>
    <row r="409" spans="1:13">
      <c r="B409" s="3"/>
    </row>
    <row r="410" spans="1:13">
      <c r="B410" s="3"/>
    </row>
  </sheetData>
  <sheetProtection algorithmName="SHA-512" hashValue="v2NXwfIbT1+9qG1VyDNpHLpRv3fceBEAIzLdyhfyKS+maL83ALAvCZ4RufDIMy140mf/Dx5mEfEed4uMNqgaww==" saltValue="056vGjlWIDz5Onwpbxk1rw==" spinCount="100000" sheet="1" objects="1" scenarios="1"/>
  <mergeCells count="236">
    <mergeCell ref="E310:F310"/>
    <mergeCell ref="E311:F311"/>
    <mergeCell ref="E312:F312"/>
    <mergeCell ref="E305:F305"/>
    <mergeCell ref="B187:C187"/>
    <mergeCell ref="G377:H378"/>
    <mergeCell ref="G394:H394"/>
    <mergeCell ref="J5:N5"/>
    <mergeCell ref="J6:N6"/>
    <mergeCell ref="J125:N125"/>
    <mergeCell ref="J126:N126"/>
    <mergeCell ref="J127:N127"/>
    <mergeCell ref="J305:N305"/>
    <mergeCell ref="J306:N306"/>
    <mergeCell ref="J307:N307"/>
    <mergeCell ref="J245:N245"/>
    <mergeCell ref="J246:N246"/>
    <mergeCell ref="J185:N185"/>
    <mergeCell ref="J186:N186"/>
    <mergeCell ref="J65:N65"/>
    <mergeCell ref="J67:N67"/>
    <mergeCell ref="J247:N247"/>
    <mergeCell ref="J7:N7"/>
    <mergeCell ref="A383:E383"/>
    <mergeCell ref="B195:C195"/>
    <mergeCell ref="B196:C196"/>
    <mergeCell ref="B197:C197"/>
    <mergeCell ref="E280:F280"/>
    <mergeCell ref="E281:F281"/>
    <mergeCell ref="E272:F272"/>
    <mergeCell ref="E273:F273"/>
    <mergeCell ref="E274:F274"/>
    <mergeCell ref="E275:F275"/>
    <mergeCell ref="E276:F276"/>
    <mergeCell ref="B188:C188"/>
    <mergeCell ref="J187:N187"/>
    <mergeCell ref="E249:F249"/>
    <mergeCell ref="E250:F250"/>
    <mergeCell ref="E251:F251"/>
    <mergeCell ref="E262:F262"/>
    <mergeCell ref="E263:F263"/>
    <mergeCell ref="E264:F264"/>
    <mergeCell ref="E265:F265"/>
    <mergeCell ref="B216:C216"/>
    <mergeCell ref="B217:C217"/>
    <mergeCell ref="B228:C228"/>
    <mergeCell ref="B229:C229"/>
    <mergeCell ref="B230:C230"/>
    <mergeCell ref="B231:C231"/>
    <mergeCell ref="B232:C232"/>
    <mergeCell ref="B223:C223"/>
    <mergeCell ref="B224:C224"/>
    <mergeCell ref="B225:C225"/>
    <mergeCell ref="B226:C226"/>
    <mergeCell ref="B227:C227"/>
    <mergeCell ref="E238:F238"/>
    <mergeCell ref="B193:C193"/>
    <mergeCell ref="B194:C194"/>
    <mergeCell ref="A125:B126"/>
    <mergeCell ref="D125:D126"/>
    <mergeCell ref="B127:G127"/>
    <mergeCell ref="C125:C126"/>
    <mergeCell ref="B247:G247"/>
    <mergeCell ref="A245:B246"/>
    <mergeCell ref="C245:C246"/>
    <mergeCell ref="D245:D246"/>
    <mergeCell ref="B200:C200"/>
    <mergeCell ref="B201:C201"/>
    <mergeCell ref="B202:C202"/>
    <mergeCell ref="B203:C203"/>
    <mergeCell ref="B204:C204"/>
    <mergeCell ref="B205:C205"/>
    <mergeCell ref="B206:C206"/>
    <mergeCell ref="B207:C207"/>
    <mergeCell ref="B218:C218"/>
    <mergeCell ref="B219:C219"/>
    <mergeCell ref="B220:C220"/>
    <mergeCell ref="B221:C221"/>
    <mergeCell ref="B222:C222"/>
    <mergeCell ref="B213:C213"/>
    <mergeCell ref="B214:C214"/>
    <mergeCell ref="B215:C215"/>
    <mergeCell ref="A59:E59"/>
    <mergeCell ref="A65:B66"/>
    <mergeCell ref="C65:C66"/>
    <mergeCell ref="D65:D66"/>
    <mergeCell ref="B67:G67"/>
    <mergeCell ref="J66:N66"/>
    <mergeCell ref="A401:F401"/>
    <mergeCell ref="E268:F268"/>
    <mergeCell ref="E269:F269"/>
    <mergeCell ref="E270:F270"/>
    <mergeCell ref="E271:F271"/>
    <mergeCell ref="E252:F252"/>
    <mergeCell ref="E253:F253"/>
    <mergeCell ref="E254:F254"/>
    <mergeCell ref="E298:F298"/>
    <mergeCell ref="E255:F255"/>
    <mergeCell ref="E256:F256"/>
    <mergeCell ref="E257:F257"/>
    <mergeCell ref="E258:F258"/>
    <mergeCell ref="E259:F259"/>
    <mergeCell ref="E260:F260"/>
    <mergeCell ref="E261:F261"/>
    <mergeCell ref="A179:E179"/>
    <mergeCell ref="E279:F279"/>
    <mergeCell ref="A403:F403"/>
    <mergeCell ref="A404:F404"/>
    <mergeCell ref="A405:F405"/>
    <mergeCell ref="A398:F398"/>
    <mergeCell ref="A399:F399"/>
    <mergeCell ref="A5:B6"/>
    <mergeCell ref="C5:C6"/>
    <mergeCell ref="D5:D6"/>
    <mergeCell ref="B189:C189"/>
    <mergeCell ref="E245:F245"/>
    <mergeCell ref="E246:F246"/>
    <mergeCell ref="E248:F248"/>
    <mergeCell ref="A185:C186"/>
    <mergeCell ref="A119:E119"/>
    <mergeCell ref="A380:E380"/>
    <mergeCell ref="A387:E387"/>
    <mergeCell ref="B190:C190"/>
    <mergeCell ref="B191:C191"/>
    <mergeCell ref="B192:C192"/>
    <mergeCell ref="A363:F364"/>
    <mergeCell ref="A377:F378"/>
    <mergeCell ref="B199:C199"/>
    <mergeCell ref="E267:F267"/>
    <mergeCell ref="B7:G7"/>
    <mergeCell ref="A402:F402"/>
    <mergeCell ref="B208:C208"/>
    <mergeCell ref="B209:C209"/>
    <mergeCell ref="B210:C210"/>
    <mergeCell ref="B211:C211"/>
    <mergeCell ref="B212:C212"/>
    <mergeCell ref="E297:F297"/>
    <mergeCell ref="E118:F118"/>
    <mergeCell ref="E58:F58"/>
    <mergeCell ref="E178:F178"/>
    <mergeCell ref="B198:C198"/>
    <mergeCell ref="D185:D186"/>
    <mergeCell ref="E292:F292"/>
    <mergeCell ref="E293:F293"/>
    <mergeCell ref="E294:F294"/>
    <mergeCell ref="E295:F295"/>
    <mergeCell ref="E296:F296"/>
    <mergeCell ref="E287:F287"/>
    <mergeCell ref="E288:F288"/>
    <mergeCell ref="E289:F289"/>
    <mergeCell ref="E290:F290"/>
    <mergeCell ref="E291:F291"/>
    <mergeCell ref="E282:F282"/>
    <mergeCell ref="E283:F283"/>
    <mergeCell ref="E306:F306"/>
    <mergeCell ref="E308:F308"/>
    <mergeCell ref="E309:F309"/>
    <mergeCell ref="B233:C233"/>
    <mergeCell ref="B234:C234"/>
    <mergeCell ref="B235:C235"/>
    <mergeCell ref="B236:C236"/>
    <mergeCell ref="B237:C237"/>
    <mergeCell ref="A239:C239"/>
    <mergeCell ref="B307:G307"/>
    <mergeCell ref="A305:B306"/>
    <mergeCell ref="C305:C306"/>
    <mergeCell ref="D305:D306"/>
    <mergeCell ref="B238:C238"/>
    <mergeCell ref="E266:F266"/>
    <mergeCell ref="E285:F285"/>
    <mergeCell ref="E286:F286"/>
    <mergeCell ref="E277:F277"/>
    <mergeCell ref="E278:F278"/>
    <mergeCell ref="A299:E299"/>
    <mergeCell ref="E284:F284"/>
    <mergeCell ref="E318:F318"/>
    <mergeCell ref="E319:F319"/>
    <mergeCell ref="E320:F320"/>
    <mergeCell ref="E321:F321"/>
    <mergeCell ref="E322:F322"/>
    <mergeCell ref="E313:F313"/>
    <mergeCell ref="E314:F314"/>
    <mergeCell ref="E315:F315"/>
    <mergeCell ref="E316:F316"/>
    <mergeCell ref="E317:F317"/>
    <mergeCell ref="E328:F328"/>
    <mergeCell ref="E329:F329"/>
    <mergeCell ref="E330:F330"/>
    <mergeCell ref="E331:F331"/>
    <mergeCell ref="E332:F332"/>
    <mergeCell ref="E323:F323"/>
    <mergeCell ref="E324:F324"/>
    <mergeCell ref="E325:F325"/>
    <mergeCell ref="E326:F326"/>
    <mergeCell ref="E327:F327"/>
    <mergeCell ref="E338:F338"/>
    <mergeCell ref="E339:F339"/>
    <mergeCell ref="E340:F340"/>
    <mergeCell ref="E341:F341"/>
    <mergeCell ref="E342:F342"/>
    <mergeCell ref="E333:F333"/>
    <mergeCell ref="E334:F334"/>
    <mergeCell ref="E335:F335"/>
    <mergeCell ref="E336:F336"/>
    <mergeCell ref="E337:F337"/>
    <mergeCell ref="E348:F348"/>
    <mergeCell ref="E349:F349"/>
    <mergeCell ref="E350:F350"/>
    <mergeCell ref="E351:F351"/>
    <mergeCell ref="E352:F352"/>
    <mergeCell ref="E343:F343"/>
    <mergeCell ref="E344:F344"/>
    <mergeCell ref="E345:F345"/>
    <mergeCell ref="E346:F346"/>
    <mergeCell ref="E347:F347"/>
    <mergeCell ref="G393:M393"/>
    <mergeCell ref="E358:F358"/>
    <mergeCell ref="A393:F394"/>
    <mergeCell ref="A395:F395"/>
    <mergeCell ref="A396:F396"/>
    <mergeCell ref="A397:F397"/>
    <mergeCell ref="E353:F353"/>
    <mergeCell ref="E354:F354"/>
    <mergeCell ref="E355:F355"/>
    <mergeCell ref="E356:F356"/>
    <mergeCell ref="E357:F357"/>
    <mergeCell ref="A359:E359"/>
    <mergeCell ref="A389:E389"/>
    <mergeCell ref="A385:E385"/>
    <mergeCell ref="A379:E379"/>
    <mergeCell ref="A381:E381"/>
    <mergeCell ref="A382:E382"/>
    <mergeCell ref="A388:E388"/>
    <mergeCell ref="J362:N362"/>
    <mergeCell ref="J363:N363"/>
    <mergeCell ref="A386:E386"/>
  </mergeCells>
  <phoneticPr fontId="16" type="noConversion"/>
  <dataValidations disablePrompts="1" count="1">
    <dataValidation type="list" allowBlank="1" showInputMessage="1" showErrorMessage="1" sqref="I63 I183 I303 I3 I123 I243" xr:uid="{00000000-0002-0000-0100-000000000000}">
      <formula1>basic</formula1>
    </dataValidation>
  </dataValidations>
  <hyperlinks>
    <hyperlink ref="F5" location="'1_Cont_costs_detailed_calc'!A1" display="'1_Cont_costs_detailed_calc'!A1" xr:uid="{00000000-0004-0000-0100-000000000000}"/>
    <hyperlink ref="F65" location="'2_Veh_costs_detailed_calc'!A1" display="'2_Veh_costs_detailed_calc'!A1" xr:uid="{00000000-0004-0000-0100-000001000000}"/>
    <hyperlink ref="F125" location="'3_Pers_costs_detailed_calc'!A1" display="'3_Pers_costs_detailed_calc'!A1" xr:uid="{00000000-0004-0000-0100-000002000000}"/>
    <hyperlink ref="F185" location="'4_infrastru_costs_detailed_calc'!A1" display="'4_infrastru_costs_detailed_calc'!A1" xr:uid="{00000000-0004-0000-0100-000003000000}"/>
    <hyperlink ref="J5:N5" location="'Basic-data_costs break down'!A1" display="costs related to type of waste" xr:uid="{00000000-0004-0000-0100-000004000000}"/>
    <hyperlink ref="J65:N65" location="'Basic-data_costs break down'!A1" display="costs related to type of waste" xr:uid="{00000000-0004-0000-0100-000005000000}"/>
    <hyperlink ref="J125:N125" location="'Basic-data_costs break down'!A1" display="costs related to type of waste" xr:uid="{CDB89544-8F06-47C7-A4C9-2D019A219375}"/>
    <hyperlink ref="J185:N185" location="'Basic-data_costs break down'!A1" display="costs related to type of waste" xr:uid="{A9902971-5E15-4DEE-8B99-6826CC349D4C}"/>
    <hyperlink ref="J245:N245" location="'Basic-data_costs break down'!A1" display="costs related to type of waste" xr:uid="{36C86435-8C20-49CD-9B53-6B82440A04D6}"/>
    <hyperlink ref="J305:N305" location="'Basic-data_costs break down'!A1" display="costs related to type of waste" xr:uid="{1874ECC0-0A2B-420B-82A5-350E93C4A702}"/>
    <hyperlink ref="J362:N362" location="'Basic-data_costs break down'!A1" display="costs related to type of waste" xr:uid="{EB6657AF-E1D8-4856-B114-493C123633F8}"/>
    <hyperlink ref="I2" location="'Drop-down list'!A1" display="'Drop-down list'!A1" xr:uid="{FD21B7E3-1A65-4D8F-B188-0A9A233E43D2}"/>
    <hyperlink ref="I62" location="'Drop-down list'!A1" display="'Drop-down list'!A1" xr:uid="{30C45357-3DD5-48FE-A044-28573E5E083A}"/>
    <hyperlink ref="I122" location="'Drop-down list'!A1" display="'Drop-down list'!A1" xr:uid="{F3286D8F-64E9-4C4C-8C23-AC33DF24C561}"/>
    <hyperlink ref="I182" location="'Drop-down list'!A1" display="'Drop-down list'!A1" xr:uid="{8F754845-428F-48A2-B5D7-6484177E2381}"/>
    <hyperlink ref="I242" location="'Drop-down list'!A1" display="'Drop-down list'!A1" xr:uid="{E0768ABD-F295-44A6-A9EA-ECD1FAFC2090}"/>
    <hyperlink ref="I302" location="'Drop-down list'!A1" display="'Drop-down list'!A1" xr:uid="{C20FB86F-0532-44F2-BD10-CA00FCB4CA41}"/>
  </hyperlinks>
  <pageMargins left="0.70866141732283472" right="0" top="0.78740157480314965" bottom="0.78740157480314965" header="0.31496062992125984" footer="0.31496062992125984"/>
  <pageSetup paperSize="9" scale="40" fitToHeight="5" orientation="landscape" r:id="rId1"/>
  <headerFooter>
    <oddFooter>&amp;L&amp;F__&amp;A&amp;Rpage &amp;P</oddFooter>
  </headerFooter>
  <rowBreaks count="3" manualBreakCount="3">
    <brk id="121" max="16383" man="1"/>
    <brk id="241" max="16383" man="1"/>
    <brk id="361" max="16383" man="1"/>
  </rowBreaks>
  <ignoredErrors>
    <ignoredError sqref="I371 I373 H398:H399 H401:H404 H405 H395:H39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2"/>
  <sheetViews>
    <sheetView showGridLines="0" workbookViewId="0">
      <pane xSplit="3" ySplit="4" topLeftCell="D5" activePane="bottomRight" state="frozen"/>
      <selection activeCell="B2" sqref="B2"/>
      <selection pane="topRight" activeCell="B2" sqref="B2"/>
      <selection pane="bottomLeft" activeCell="B2" sqref="B2"/>
      <selection pane="bottomRight" activeCell="J1" sqref="J1:O1"/>
    </sheetView>
  </sheetViews>
  <sheetFormatPr defaultColWidth="11" defaultRowHeight="14.4"/>
  <cols>
    <col min="1" max="1" width="1.41796875" style="193" customWidth="1"/>
    <col min="2" max="2" width="6.68359375" style="193" customWidth="1"/>
    <col min="3" max="3" width="11" style="193"/>
    <col min="4" max="4" width="11.89453125" style="193" customWidth="1"/>
    <col min="5" max="5" width="12.20703125" style="193" customWidth="1"/>
    <col min="6" max="13" width="11" style="193"/>
    <col min="14" max="14" width="12.41796875" style="193" customWidth="1"/>
    <col min="15" max="25" width="11" style="193"/>
    <col min="26" max="26" width="1.41796875" style="193" customWidth="1"/>
    <col min="27" max="16384" width="11" style="193"/>
  </cols>
  <sheetData>
    <row r="1" spans="1:27" s="150" customFormat="1" ht="34.950000000000003" customHeight="1">
      <c r="A1" s="146"/>
      <c r="B1" s="504" t="s">
        <v>540</v>
      </c>
      <c r="C1" s="504"/>
      <c r="D1" s="504"/>
      <c r="E1" s="504"/>
      <c r="F1" s="504"/>
      <c r="G1" s="504"/>
      <c r="H1" s="504"/>
      <c r="I1" s="342"/>
      <c r="J1" s="503" t="s">
        <v>559</v>
      </c>
      <c r="K1" s="503"/>
      <c r="L1" s="503"/>
      <c r="M1" s="503"/>
      <c r="N1" s="503"/>
      <c r="O1" s="503"/>
      <c r="P1" s="147"/>
      <c r="Q1" s="502"/>
      <c r="R1" s="502"/>
      <c r="S1" s="148"/>
      <c r="T1" s="148"/>
      <c r="U1" s="148"/>
      <c r="V1" s="148"/>
      <c r="W1" s="148"/>
      <c r="X1" s="148"/>
      <c r="Y1" s="147"/>
      <c r="Z1" s="149"/>
    </row>
    <row r="2" spans="1:27" s="159" customFormat="1" ht="6" customHeight="1">
      <c r="A2" s="151"/>
      <c r="B2" s="152"/>
      <c r="C2" s="152"/>
      <c r="D2" s="153"/>
      <c r="E2" s="154"/>
      <c r="F2" s="155"/>
      <c r="G2" s="153"/>
      <c r="H2" s="156"/>
      <c r="I2" s="153"/>
      <c r="J2" s="153"/>
      <c r="K2" s="156"/>
      <c r="L2" s="153"/>
      <c r="M2" s="152"/>
      <c r="N2" s="157"/>
      <c r="O2" s="157"/>
      <c r="P2" s="157"/>
      <c r="Q2" s="157"/>
      <c r="R2" s="157"/>
      <c r="S2" s="157"/>
      <c r="T2" s="157"/>
      <c r="U2" s="157"/>
      <c r="V2" s="157"/>
      <c r="W2" s="157"/>
      <c r="X2" s="157"/>
      <c r="Y2" s="157"/>
      <c r="Z2" s="158"/>
    </row>
    <row r="3" spans="1:27" s="165" customFormat="1" ht="31.5">
      <c r="A3" s="160"/>
      <c r="B3" s="161" t="s">
        <v>207</v>
      </c>
      <c r="C3" s="162" t="s">
        <v>133</v>
      </c>
      <c r="D3" s="163" t="s">
        <v>134</v>
      </c>
      <c r="E3" s="163" t="s">
        <v>135</v>
      </c>
      <c r="F3" s="163" t="s">
        <v>136</v>
      </c>
      <c r="G3" s="163" t="s">
        <v>137</v>
      </c>
      <c r="H3" s="163" t="s">
        <v>138</v>
      </c>
      <c r="I3" s="163" t="str">
        <f>'General calc parameter'!B4</f>
        <v>Inflation surcharge</v>
      </c>
      <c r="J3" s="163" t="s">
        <v>139</v>
      </c>
      <c r="K3" s="163" t="str">
        <f>'General calc parameter'!B5</f>
        <v>Interest rate</v>
      </c>
      <c r="L3" s="163" t="s">
        <v>140</v>
      </c>
      <c r="M3" s="163" t="s">
        <v>141</v>
      </c>
      <c r="N3" s="163" t="s">
        <v>142</v>
      </c>
      <c r="O3" s="163" t="s">
        <v>158</v>
      </c>
      <c r="P3" s="163" t="s">
        <v>99</v>
      </c>
      <c r="Q3" s="163" t="str">
        <f>'General calc parameter'!B6</f>
        <v>Administrative and overhead costs</v>
      </c>
      <c r="R3" s="163" t="s">
        <v>144</v>
      </c>
      <c r="S3" s="163" t="s">
        <v>101</v>
      </c>
      <c r="T3" s="163" t="str">
        <f>'General calc parameter'!B7</f>
        <v>Surcharge for risk and profit</v>
      </c>
      <c r="U3" s="163" t="s">
        <v>145</v>
      </c>
      <c r="V3" s="163" t="s">
        <v>103</v>
      </c>
      <c r="W3" s="163" t="str">
        <f>'General calc parameter'!B8</f>
        <v>Value added tax</v>
      </c>
      <c r="X3" s="163" t="s">
        <v>104</v>
      </c>
      <c r="Y3" s="163" t="s">
        <v>146</v>
      </c>
      <c r="Z3" s="164"/>
    </row>
    <row r="4" spans="1:27" s="172" customFormat="1" ht="13.5" customHeight="1">
      <c r="A4" s="166"/>
      <c r="B4" s="167" t="s">
        <v>76</v>
      </c>
      <c r="C4" s="167" t="s">
        <v>76</v>
      </c>
      <c r="D4" s="168" t="s">
        <v>147</v>
      </c>
      <c r="E4" s="169" t="s">
        <v>147</v>
      </c>
      <c r="F4" s="169" t="s">
        <v>147</v>
      </c>
      <c r="G4" s="168" t="s">
        <v>148</v>
      </c>
      <c r="H4" s="168" t="s">
        <v>198</v>
      </c>
      <c r="I4" s="169" t="s">
        <v>84</v>
      </c>
      <c r="J4" s="169" t="s">
        <v>149</v>
      </c>
      <c r="K4" s="169" t="s">
        <v>84</v>
      </c>
      <c r="L4" s="169" t="s">
        <v>149</v>
      </c>
      <c r="M4" s="169" t="s">
        <v>149</v>
      </c>
      <c r="N4" s="169" t="s">
        <v>84</v>
      </c>
      <c r="O4" s="169" t="s">
        <v>149</v>
      </c>
      <c r="P4" s="169" t="s">
        <v>149</v>
      </c>
      <c r="Q4" s="169" t="s">
        <v>84</v>
      </c>
      <c r="R4" s="169" t="s">
        <v>149</v>
      </c>
      <c r="S4" s="169" t="s">
        <v>149</v>
      </c>
      <c r="T4" s="169" t="s">
        <v>84</v>
      </c>
      <c r="U4" s="169" t="s">
        <v>149</v>
      </c>
      <c r="V4" s="169" t="s">
        <v>149</v>
      </c>
      <c r="W4" s="169" t="s">
        <v>84</v>
      </c>
      <c r="X4" s="169" t="s">
        <v>149</v>
      </c>
      <c r="Y4" s="170" t="s">
        <v>198</v>
      </c>
      <c r="Z4" s="171"/>
      <c r="AA4" s="165"/>
    </row>
    <row r="5" spans="1:27" s="159" customFormat="1" ht="13.5" customHeight="1">
      <c r="A5" s="166"/>
      <c r="B5" s="173" t="s">
        <v>300</v>
      </c>
      <c r="C5" s="174" t="s">
        <v>152</v>
      </c>
      <c r="D5" s="175">
        <v>30</v>
      </c>
      <c r="E5" s="175"/>
      <c r="F5" s="176">
        <f>D5+E5</f>
        <v>30</v>
      </c>
      <c r="G5" s="177">
        <v>12</v>
      </c>
      <c r="H5" s="178">
        <f>IF(G5="",0,(F5/G5))</f>
        <v>2.5</v>
      </c>
      <c r="I5" s="179">
        <f>'General calc parameter'!C4</f>
        <v>2</v>
      </c>
      <c r="J5" s="178">
        <f>H5*I5/100</f>
        <v>0.05</v>
      </c>
      <c r="K5" s="359">
        <f>'General calc parameter'!C5/100</f>
        <v>0.03</v>
      </c>
      <c r="L5" s="176">
        <f>((-1)*(PMT(K5,G5,F5,0,0))-H5)</f>
        <v>0.51386256418889076</v>
      </c>
      <c r="M5" s="176">
        <f>H5+J5+L5</f>
        <v>3.0638625641888906</v>
      </c>
      <c r="N5" s="180">
        <v>5</v>
      </c>
      <c r="O5" s="176">
        <f>F5*N5/100</f>
        <v>1.5</v>
      </c>
      <c r="P5" s="176">
        <f>M5+O5</f>
        <v>4.5638625641888906</v>
      </c>
      <c r="Q5" s="179">
        <f>'General calc parameter'!C6</f>
        <v>10</v>
      </c>
      <c r="R5" s="176">
        <f>$P5*Q5/100</f>
        <v>0.45638625641888908</v>
      </c>
      <c r="S5" s="176">
        <f>P5+R5</f>
        <v>5.0202488206077795</v>
      </c>
      <c r="T5" s="179">
        <f>'General calc parameter'!C7</f>
        <v>0</v>
      </c>
      <c r="U5" s="176">
        <f>S5*T5/100</f>
        <v>0</v>
      </c>
      <c r="V5" s="181">
        <f>S5+U5</f>
        <v>5.0202488206077795</v>
      </c>
      <c r="W5" s="179">
        <f>'General calc parameter'!C8</f>
        <v>0</v>
      </c>
      <c r="X5" s="181">
        <f>V5*W5/100</f>
        <v>0</v>
      </c>
      <c r="Y5" s="182">
        <f>V5+X5</f>
        <v>5.0202488206077795</v>
      </c>
      <c r="Z5" s="183"/>
      <c r="AA5" s="165"/>
    </row>
    <row r="6" spans="1:27" s="159" customFormat="1" ht="13.5" customHeight="1">
      <c r="A6" s="166"/>
      <c r="B6" s="184" t="s">
        <v>301</v>
      </c>
      <c r="C6" s="185" t="s">
        <v>153</v>
      </c>
      <c r="D6" s="175">
        <v>50</v>
      </c>
      <c r="E6" s="175"/>
      <c r="F6" s="176">
        <f>D6+E6</f>
        <v>50</v>
      </c>
      <c r="G6" s="186">
        <f>$G$5</f>
        <v>12</v>
      </c>
      <c r="H6" s="178">
        <f t="shared" ref="H6:H23" si="0">IF(G6="",0,(F6/G6))</f>
        <v>4.166666666666667</v>
      </c>
      <c r="I6" s="187">
        <f>$I$5</f>
        <v>2</v>
      </c>
      <c r="J6" s="178">
        <f>H6*I6/100</f>
        <v>8.3333333333333343E-2</v>
      </c>
      <c r="K6" s="360">
        <f>$K$5</f>
        <v>0.03</v>
      </c>
      <c r="L6" s="176">
        <f>((-1)*(PMT(K6,G6,F6,0,0))-H6)</f>
        <v>0.85643760698148341</v>
      </c>
      <c r="M6" s="176">
        <f>H6+J6+L6</f>
        <v>5.1064376069814834</v>
      </c>
      <c r="N6" s="188">
        <f>$N$5</f>
        <v>5</v>
      </c>
      <c r="O6" s="176">
        <f t="shared" ref="O6" si="1">F6*N6/100</f>
        <v>2.5</v>
      </c>
      <c r="P6" s="176">
        <f>M6+O6</f>
        <v>7.6064376069814834</v>
      </c>
      <c r="Q6" s="187">
        <f>$Q$5</f>
        <v>10</v>
      </c>
      <c r="R6" s="176">
        <f>$P6*Q6/100</f>
        <v>0.76064376069814843</v>
      </c>
      <c r="S6" s="176">
        <f>P6+R6</f>
        <v>8.3670813676796314</v>
      </c>
      <c r="T6" s="187">
        <f>$T$5</f>
        <v>0</v>
      </c>
      <c r="U6" s="176">
        <f>S6*T6/100</f>
        <v>0</v>
      </c>
      <c r="V6" s="181">
        <f>S6+U6</f>
        <v>8.3670813676796314</v>
      </c>
      <c r="W6" s="187">
        <f>$W$5</f>
        <v>0</v>
      </c>
      <c r="X6" s="181">
        <f>V6*W6/100</f>
        <v>0</v>
      </c>
      <c r="Y6" s="182">
        <f>V6+X6</f>
        <v>8.3670813676796314</v>
      </c>
      <c r="Z6" s="183"/>
      <c r="AA6" s="165"/>
    </row>
    <row r="7" spans="1:27" s="159" customFormat="1" ht="13.5" customHeight="1">
      <c r="A7" s="166"/>
      <c r="B7" s="184" t="s">
        <v>302</v>
      </c>
      <c r="C7" s="185">
        <v>660</v>
      </c>
      <c r="D7" s="175">
        <v>150</v>
      </c>
      <c r="E7" s="175"/>
      <c r="F7" s="176">
        <f>D7+E7</f>
        <v>150</v>
      </c>
      <c r="G7" s="186">
        <f t="shared" ref="G7:G54" si="2">$G$5</f>
        <v>12</v>
      </c>
      <c r="H7" s="178">
        <f t="shared" si="0"/>
        <v>12.5</v>
      </c>
      <c r="I7" s="187">
        <f t="shared" ref="I7:I54" si="3">$I$5</f>
        <v>2</v>
      </c>
      <c r="J7" s="178">
        <f>H7*I7/100</f>
        <v>0.25</v>
      </c>
      <c r="K7" s="360">
        <f t="shared" ref="K7:K54" si="4">$K$5</f>
        <v>0.03</v>
      </c>
      <c r="L7" s="176">
        <f t="shared" ref="L7:L54" si="5">((-1)*(PMT(K7,G7,F7,0,0))-H7)</f>
        <v>2.569312820944452</v>
      </c>
      <c r="M7" s="176">
        <f>H7+J7+L7</f>
        <v>15.319312820944452</v>
      </c>
      <c r="N7" s="188">
        <f t="shared" ref="N7:N54" si="6">$N$5</f>
        <v>5</v>
      </c>
      <c r="O7" s="176">
        <f>F7*N7/100</f>
        <v>7.5</v>
      </c>
      <c r="P7" s="176">
        <f>M7+O7</f>
        <v>22.819312820944454</v>
      </c>
      <c r="Q7" s="187">
        <f t="shared" ref="Q7:Q54" si="7">$Q$5</f>
        <v>10</v>
      </c>
      <c r="R7" s="176">
        <f>$P7*Q7/100</f>
        <v>2.2819312820944453</v>
      </c>
      <c r="S7" s="176">
        <f>P7+R7</f>
        <v>25.101244103038898</v>
      </c>
      <c r="T7" s="187">
        <f t="shared" ref="T7:T54" si="8">$T$5</f>
        <v>0</v>
      </c>
      <c r="U7" s="176">
        <f>S7*T7/100</f>
        <v>0</v>
      </c>
      <c r="V7" s="181">
        <f>S7+U7</f>
        <v>25.101244103038898</v>
      </c>
      <c r="W7" s="187">
        <f t="shared" ref="W7:W54" si="9">$W$5</f>
        <v>0</v>
      </c>
      <c r="X7" s="181">
        <f>V7*W7/100</f>
        <v>0</v>
      </c>
      <c r="Y7" s="182">
        <f>V7+X7</f>
        <v>25.101244103038898</v>
      </c>
      <c r="Z7" s="183"/>
      <c r="AA7" s="165"/>
    </row>
    <row r="8" spans="1:27" s="159" customFormat="1" ht="13.5" customHeight="1">
      <c r="A8" s="166"/>
      <c r="B8" s="184" t="s">
        <v>303</v>
      </c>
      <c r="C8" s="185">
        <v>770</v>
      </c>
      <c r="D8" s="175">
        <v>150</v>
      </c>
      <c r="E8" s="175"/>
      <c r="F8" s="176">
        <f t="shared" ref="F8:F54" si="10">D8+E8</f>
        <v>150</v>
      </c>
      <c r="G8" s="186">
        <f t="shared" si="2"/>
        <v>12</v>
      </c>
      <c r="H8" s="178">
        <f>IF(G8="",0,(F8/G8))</f>
        <v>12.5</v>
      </c>
      <c r="I8" s="187">
        <f t="shared" si="3"/>
        <v>2</v>
      </c>
      <c r="J8" s="178">
        <f>H8*I8/100</f>
        <v>0.25</v>
      </c>
      <c r="K8" s="360">
        <f t="shared" si="4"/>
        <v>0.03</v>
      </c>
      <c r="L8" s="176">
        <f t="shared" si="5"/>
        <v>2.569312820944452</v>
      </c>
      <c r="M8" s="176">
        <f t="shared" ref="M8:M54" si="11">H8+J8+L8</f>
        <v>15.319312820944452</v>
      </c>
      <c r="N8" s="188">
        <f t="shared" si="6"/>
        <v>5</v>
      </c>
      <c r="O8" s="176">
        <f>F8*N8/100</f>
        <v>7.5</v>
      </c>
      <c r="P8" s="176">
        <f>M8+O8</f>
        <v>22.819312820944454</v>
      </c>
      <c r="Q8" s="187">
        <f t="shared" si="7"/>
        <v>10</v>
      </c>
      <c r="R8" s="176">
        <f>$P8*Q8/100</f>
        <v>2.2819312820944453</v>
      </c>
      <c r="S8" s="176">
        <f t="shared" ref="S8:S54" si="12">P8+R8</f>
        <v>25.101244103038898</v>
      </c>
      <c r="T8" s="187">
        <f t="shared" si="8"/>
        <v>0</v>
      </c>
      <c r="U8" s="176">
        <f t="shared" ref="U8:U54" si="13">S8*T8/100</f>
        <v>0</v>
      </c>
      <c r="V8" s="181">
        <f t="shared" ref="V8:V54" si="14">S8+U8</f>
        <v>25.101244103038898</v>
      </c>
      <c r="W8" s="187">
        <f t="shared" si="9"/>
        <v>0</v>
      </c>
      <c r="X8" s="181">
        <f t="shared" ref="X8:X54" si="15">V8*W8/100</f>
        <v>0</v>
      </c>
      <c r="Y8" s="182">
        <f t="shared" ref="Y8:Y54" si="16">V8+X8</f>
        <v>25.101244103038898</v>
      </c>
      <c r="Z8" s="183"/>
      <c r="AA8" s="165"/>
    </row>
    <row r="9" spans="1:27" s="159" customFormat="1" ht="13.5" customHeight="1">
      <c r="A9" s="166"/>
      <c r="B9" s="184" t="s">
        <v>304</v>
      </c>
      <c r="C9" s="185" t="s">
        <v>154</v>
      </c>
      <c r="D9" s="175">
        <v>175</v>
      </c>
      <c r="E9" s="175"/>
      <c r="F9" s="176">
        <f t="shared" si="10"/>
        <v>175</v>
      </c>
      <c r="G9" s="186">
        <f t="shared" si="2"/>
        <v>12</v>
      </c>
      <c r="H9" s="178">
        <f t="shared" si="0"/>
        <v>14.583333333333334</v>
      </c>
      <c r="I9" s="187">
        <f t="shared" si="3"/>
        <v>2</v>
      </c>
      <c r="J9" s="178">
        <f t="shared" ref="J9:J54" si="17">H9*I9/100</f>
        <v>0.29166666666666669</v>
      </c>
      <c r="K9" s="360">
        <f t="shared" si="4"/>
        <v>0.03</v>
      </c>
      <c r="L9" s="176">
        <f t="shared" si="5"/>
        <v>2.9975316244351955</v>
      </c>
      <c r="M9" s="176">
        <f t="shared" si="11"/>
        <v>17.872531624435197</v>
      </c>
      <c r="N9" s="188">
        <f t="shared" si="6"/>
        <v>5</v>
      </c>
      <c r="O9" s="176">
        <f t="shared" ref="O9:O54" si="18">F9*N9/100</f>
        <v>8.75</v>
      </c>
      <c r="P9" s="176">
        <f t="shared" ref="P9:P54" si="19">M9+O9</f>
        <v>26.622531624435197</v>
      </c>
      <c r="Q9" s="187">
        <f t="shared" si="7"/>
        <v>10</v>
      </c>
      <c r="R9" s="176">
        <f t="shared" ref="R9:R54" si="20">$P9*Q9/100</f>
        <v>2.6622531624435197</v>
      </c>
      <c r="S9" s="176">
        <f t="shared" si="12"/>
        <v>29.284784786878717</v>
      </c>
      <c r="T9" s="187">
        <f t="shared" si="8"/>
        <v>0</v>
      </c>
      <c r="U9" s="176">
        <f t="shared" si="13"/>
        <v>0</v>
      </c>
      <c r="V9" s="181">
        <f t="shared" si="14"/>
        <v>29.284784786878717</v>
      </c>
      <c r="W9" s="187">
        <f t="shared" si="9"/>
        <v>0</v>
      </c>
      <c r="X9" s="181">
        <f t="shared" si="15"/>
        <v>0</v>
      </c>
      <c r="Y9" s="182">
        <f t="shared" si="16"/>
        <v>29.284784786878717</v>
      </c>
      <c r="Z9" s="183"/>
      <c r="AA9" s="165"/>
    </row>
    <row r="10" spans="1:27" s="159" customFormat="1" ht="13.5" customHeight="1">
      <c r="A10" s="166"/>
      <c r="B10" s="184" t="s">
        <v>305</v>
      </c>
      <c r="C10" s="185" t="s">
        <v>36</v>
      </c>
      <c r="D10" s="175"/>
      <c r="E10" s="175"/>
      <c r="F10" s="176">
        <f t="shared" si="10"/>
        <v>0</v>
      </c>
      <c r="G10" s="186">
        <f t="shared" si="2"/>
        <v>12</v>
      </c>
      <c r="H10" s="178">
        <f t="shared" si="0"/>
        <v>0</v>
      </c>
      <c r="I10" s="187">
        <f t="shared" si="3"/>
        <v>2</v>
      </c>
      <c r="J10" s="178">
        <f t="shared" si="17"/>
        <v>0</v>
      </c>
      <c r="K10" s="360">
        <f t="shared" si="4"/>
        <v>0.03</v>
      </c>
      <c r="L10" s="176">
        <f t="shared" si="5"/>
        <v>0</v>
      </c>
      <c r="M10" s="176">
        <f t="shared" si="11"/>
        <v>0</v>
      </c>
      <c r="N10" s="188">
        <f t="shared" si="6"/>
        <v>5</v>
      </c>
      <c r="O10" s="176">
        <f t="shared" si="18"/>
        <v>0</v>
      </c>
      <c r="P10" s="176">
        <f t="shared" si="19"/>
        <v>0</v>
      </c>
      <c r="Q10" s="187">
        <f t="shared" si="7"/>
        <v>10</v>
      </c>
      <c r="R10" s="176">
        <f t="shared" si="20"/>
        <v>0</v>
      </c>
      <c r="S10" s="176">
        <f t="shared" si="12"/>
        <v>0</v>
      </c>
      <c r="T10" s="187">
        <f t="shared" si="8"/>
        <v>0</v>
      </c>
      <c r="U10" s="176">
        <f t="shared" si="13"/>
        <v>0</v>
      </c>
      <c r="V10" s="181">
        <f t="shared" si="14"/>
        <v>0</v>
      </c>
      <c r="W10" s="187">
        <f t="shared" si="9"/>
        <v>0</v>
      </c>
      <c r="X10" s="181">
        <f t="shared" si="15"/>
        <v>0</v>
      </c>
      <c r="Y10" s="182">
        <f t="shared" si="16"/>
        <v>0</v>
      </c>
      <c r="Z10" s="183"/>
      <c r="AA10" s="165"/>
    </row>
    <row r="11" spans="1:27" s="159" customFormat="1" ht="13.5" customHeight="1">
      <c r="A11" s="166"/>
      <c r="B11" s="184" t="s">
        <v>306</v>
      </c>
      <c r="C11" s="185" t="s">
        <v>36</v>
      </c>
      <c r="D11" s="175"/>
      <c r="E11" s="175"/>
      <c r="F11" s="176">
        <f t="shared" si="10"/>
        <v>0</v>
      </c>
      <c r="G11" s="186">
        <f t="shared" si="2"/>
        <v>12</v>
      </c>
      <c r="H11" s="178">
        <f t="shared" si="0"/>
        <v>0</v>
      </c>
      <c r="I11" s="187">
        <f t="shared" si="3"/>
        <v>2</v>
      </c>
      <c r="J11" s="178">
        <f t="shared" si="17"/>
        <v>0</v>
      </c>
      <c r="K11" s="360">
        <f t="shared" si="4"/>
        <v>0.03</v>
      </c>
      <c r="L11" s="176">
        <f t="shared" si="5"/>
        <v>0</v>
      </c>
      <c r="M11" s="176">
        <f t="shared" si="11"/>
        <v>0</v>
      </c>
      <c r="N11" s="188">
        <f t="shared" si="6"/>
        <v>5</v>
      </c>
      <c r="O11" s="176">
        <f t="shared" si="18"/>
        <v>0</v>
      </c>
      <c r="P11" s="176">
        <f t="shared" si="19"/>
        <v>0</v>
      </c>
      <c r="Q11" s="187">
        <f t="shared" si="7"/>
        <v>10</v>
      </c>
      <c r="R11" s="176">
        <f t="shared" si="20"/>
        <v>0</v>
      </c>
      <c r="S11" s="176">
        <f t="shared" si="12"/>
        <v>0</v>
      </c>
      <c r="T11" s="187">
        <f t="shared" si="8"/>
        <v>0</v>
      </c>
      <c r="U11" s="176">
        <f t="shared" si="13"/>
        <v>0</v>
      </c>
      <c r="V11" s="181">
        <f t="shared" si="14"/>
        <v>0</v>
      </c>
      <c r="W11" s="187">
        <f t="shared" si="9"/>
        <v>0</v>
      </c>
      <c r="X11" s="181">
        <f t="shared" si="15"/>
        <v>0</v>
      </c>
      <c r="Y11" s="182">
        <f t="shared" si="16"/>
        <v>0</v>
      </c>
      <c r="Z11" s="183"/>
      <c r="AA11" s="165"/>
    </row>
    <row r="12" spans="1:27" s="159" customFormat="1" ht="13.5" customHeight="1">
      <c r="A12" s="166"/>
      <c r="B12" s="184" t="s">
        <v>307</v>
      </c>
      <c r="C12" s="185" t="s">
        <v>36</v>
      </c>
      <c r="D12" s="175"/>
      <c r="E12" s="175"/>
      <c r="F12" s="176">
        <f t="shared" si="10"/>
        <v>0</v>
      </c>
      <c r="G12" s="186">
        <f t="shared" si="2"/>
        <v>12</v>
      </c>
      <c r="H12" s="178">
        <f t="shared" si="0"/>
        <v>0</v>
      </c>
      <c r="I12" s="187">
        <f t="shared" si="3"/>
        <v>2</v>
      </c>
      <c r="J12" s="178">
        <f t="shared" si="17"/>
        <v>0</v>
      </c>
      <c r="K12" s="360">
        <f t="shared" si="4"/>
        <v>0.03</v>
      </c>
      <c r="L12" s="176">
        <f t="shared" si="5"/>
        <v>0</v>
      </c>
      <c r="M12" s="176">
        <f t="shared" si="11"/>
        <v>0</v>
      </c>
      <c r="N12" s="188">
        <f t="shared" si="6"/>
        <v>5</v>
      </c>
      <c r="O12" s="176">
        <f t="shared" si="18"/>
        <v>0</v>
      </c>
      <c r="P12" s="176">
        <f t="shared" si="19"/>
        <v>0</v>
      </c>
      <c r="Q12" s="187">
        <f t="shared" si="7"/>
        <v>10</v>
      </c>
      <c r="R12" s="176">
        <f t="shared" si="20"/>
        <v>0</v>
      </c>
      <c r="S12" s="176">
        <f t="shared" si="12"/>
        <v>0</v>
      </c>
      <c r="T12" s="187">
        <f t="shared" si="8"/>
        <v>0</v>
      </c>
      <c r="U12" s="176">
        <f t="shared" si="13"/>
        <v>0</v>
      </c>
      <c r="V12" s="181">
        <f t="shared" si="14"/>
        <v>0</v>
      </c>
      <c r="W12" s="187">
        <f t="shared" si="9"/>
        <v>0</v>
      </c>
      <c r="X12" s="181">
        <f t="shared" si="15"/>
        <v>0</v>
      </c>
      <c r="Y12" s="182">
        <f t="shared" si="16"/>
        <v>0</v>
      </c>
      <c r="Z12" s="183"/>
      <c r="AA12" s="165"/>
    </row>
    <row r="13" spans="1:27" s="159" customFormat="1" ht="13.5" customHeight="1">
      <c r="A13" s="166"/>
      <c r="B13" s="184" t="s">
        <v>308</v>
      </c>
      <c r="C13" s="185" t="s">
        <v>36</v>
      </c>
      <c r="D13" s="175"/>
      <c r="E13" s="175"/>
      <c r="F13" s="176">
        <f t="shared" si="10"/>
        <v>0</v>
      </c>
      <c r="G13" s="186">
        <f t="shared" si="2"/>
        <v>12</v>
      </c>
      <c r="H13" s="178">
        <f t="shared" si="0"/>
        <v>0</v>
      </c>
      <c r="I13" s="187">
        <f t="shared" si="3"/>
        <v>2</v>
      </c>
      <c r="J13" s="178">
        <f t="shared" si="17"/>
        <v>0</v>
      </c>
      <c r="K13" s="360">
        <f t="shared" si="4"/>
        <v>0.03</v>
      </c>
      <c r="L13" s="176">
        <f t="shared" si="5"/>
        <v>0</v>
      </c>
      <c r="M13" s="176">
        <f t="shared" si="11"/>
        <v>0</v>
      </c>
      <c r="N13" s="188">
        <f t="shared" si="6"/>
        <v>5</v>
      </c>
      <c r="O13" s="176">
        <f t="shared" si="18"/>
        <v>0</v>
      </c>
      <c r="P13" s="176">
        <f t="shared" si="19"/>
        <v>0</v>
      </c>
      <c r="Q13" s="187">
        <f t="shared" si="7"/>
        <v>10</v>
      </c>
      <c r="R13" s="176">
        <f t="shared" si="20"/>
        <v>0</v>
      </c>
      <c r="S13" s="176">
        <f t="shared" si="12"/>
        <v>0</v>
      </c>
      <c r="T13" s="187">
        <f t="shared" si="8"/>
        <v>0</v>
      </c>
      <c r="U13" s="176">
        <f t="shared" si="13"/>
        <v>0</v>
      </c>
      <c r="V13" s="181">
        <f t="shared" si="14"/>
        <v>0</v>
      </c>
      <c r="W13" s="187">
        <f t="shared" si="9"/>
        <v>0</v>
      </c>
      <c r="X13" s="181">
        <f t="shared" si="15"/>
        <v>0</v>
      </c>
      <c r="Y13" s="182">
        <f t="shared" si="16"/>
        <v>0</v>
      </c>
      <c r="Z13" s="183"/>
      <c r="AA13" s="165"/>
    </row>
    <row r="14" spans="1:27" s="159" customFormat="1" ht="13.5" customHeight="1">
      <c r="A14" s="166"/>
      <c r="B14" s="184" t="s">
        <v>283</v>
      </c>
      <c r="C14" s="185" t="s">
        <v>36</v>
      </c>
      <c r="D14" s="175"/>
      <c r="E14" s="175"/>
      <c r="F14" s="176">
        <f t="shared" si="10"/>
        <v>0</v>
      </c>
      <c r="G14" s="186">
        <f t="shared" si="2"/>
        <v>12</v>
      </c>
      <c r="H14" s="178">
        <f t="shared" si="0"/>
        <v>0</v>
      </c>
      <c r="I14" s="187">
        <f t="shared" si="3"/>
        <v>2</v>
      </c>
      <c r="J14" s="178">
        <f t="shared" si="17"/>
        <v>0</v>
      </c>
      <c r="K14" s="360">
        <f t="shared" si="4"/>
        <v>0.03</v>
      </c>
      <c r="L14" s="176">
        <f t="shared" si="5"/>
        <v>0</v>
      </c>
      <c r="M14" s="176">
        <f t="shared" si="11"/>
        <v>0</v>
      </c>
      <c r="N14" s="188">
        <f t="shared" si="6"/>
        <v>5</v>
      </c>
      <c r="O14" s="176">
        <f t="shared" si="18"/>
        <v>0</v>
      </c>
      <c r="P14" s="176">
        <f t="shared" si="19"/>
        <v>0</v>
      </c>
      <c r="Q14" s="187">
        <f t="shared" si="7"/>
        <v>10</v>
      </c>
      <c r="R14" s="176">
        <f t="shared" si="20"/>
        <v>0</v>
      </c>
      <c r="S14" s="176">
        <f t="shared" si="12"/>
        <v>0</v>
      </c>
      <c r="T14" s="187">
        <f t="shared" si="8"/>
        <v>0</v>
      </c>
      <c r="U14" s="176">
        <f t="shared" si="13"/>
        <v>0</v>
      </c>
      <c r="V14" s="181">
        <f t="shared" si="14"/>
        <v>0</v>
      </c>
      <c r="W14" s="187">
        <f t="shared" si="9"/>
        <v>0</v>
      </c>
      <c r="X14" s="181">
        <f t="shared" si="15"/>
        <v>0</v>
      </c>
      <c r="Y14" s="182">
        <f t="shared" si="16"/>
        <v>0</v>
      </c>
      <c r="Z14" s="183"/>
      <c r="AA14" s="165"/>
    </row>
    <row r="15" spans="1:27" s="159" customFormat="1" ht="13.5" customHeight="1">
      <c r="A15" s="166"/>
      <c r="B15" s="184" t="s">
        <v>284</v>
      </c>
      <c r="C15" s="185" t="s">
        <v>36</v>
      </c>
      <c r="D15" s="175"/>
      <c r="E15" s="175"/>
      <c r="F15" s="176">
        <f t="shared" si="10"/>
        <v>0</v>
      </c>
      <c r="G15" s="186">
        <f t="shared" si="2"/>
        <v>12</v>
      </c>
      <c r="H15" s="178">
        <f t="shared" si="0"/>
        <v>0</v>
      </c>
      <c r="I15" s="187">
        <f t="shared" si="3"/>
        <v>2</v>
      </c>
      <c r="J15" s="178">
        <f t="shared" si="17"/>
        <v>0</v>
      </c>
      <c r="K15" s="360">
        <f t="shared" si="4"/>
        <v>0.03</v>
      </c>
      <c r="L15" s="176">
        <f t="shared" si="5"/>
        <v>0</v>
      </c>
      <c r="M15" s="176">
        <f t="shared" si="11"/>
        <v>0</v>
      </c>
      <c r="N15" s="188">
        <f t="shared" si="6"/>
        <v>5</v>
      </c>
      <c r="O15" s="176">
        <f t="shared" si="18"/>
        <v>0</v>
      </c>
      <c r="P15" s="176">
        <f t="shared" si="19"/>
        <v>0</v>
      </c>
      <c r="Q15" s="187">
        <f t="shared" si="7"/>
        <v>10</v>
      </c>
      <c r="R15" s="176">
        <f t="shared" si="20"/>
        <v>0</v>
      </c>
      <c r="S15" s="176">
        <f t="shared" si="12"/>
        <v>0</v>
      </c>
      <c r="T15" s="187">
        <f t="shared" si="8"/>
        <v>0</v>
      </c>
      <c r="U15" s="176">
        <f t="shared" si="13"/>
        <v>0</v>
      </c>
      <c r="V15" s="181">
        <f t="shared" si="14"/>
        <v>0</v>
      </c>
      <c r="W15" s="187">
        <f t="shared" si="9"/>
        <v>0</v>
      </c>
      <c r="X15" s="181">
        <f t="shared" si="15"/>
        <v>0</v>
      </c>
      <c r="Y15" s="182">
        <f t="shared" si="16"/>
        <v>0</v>
      </c>
      <c r="Z15" s="183"/>
      <c r="AA15" s="165"/>
    </row>
    <row r="16" spans="1:27" s="159" customFormat="1" ht="13.5" customHeight="1">
      <c r="A16" s="166"/>
      <c r="B16" s="184" t="s">
        <v>285</v>
      </c>
      <c r="C16" s="185" t="s">
        <v>36</v>
      </c>
      <c r="D16" s="175"/>
      <c r="E16" s="175"/>
      <c r="F16" s="176">
        <f t="shared" si="10"/>
        <v>0</v>
      </c>
      <c r="G16" s="186">
        <f t="shared" si="2"/>
        <v>12</v>
      </c>
      <c r="H16" s="178">
        <f t="shared" si="0"/>
        <v>0</v>
      </c>
      <c r="I16" s="187">
        <f t="shared" si="3"/>
        <v>2</v>
      </c>
      <c r="J16" s="178">
        <f t="shared" si="17"/>
        <v>0</v>
      </c>
      <c r="K16" s="360">
        <f t="shared" si="4"/>
        <v>0.03</v>
      </c>
      <c r="L16" s="176">
        <f t="shared" si="5"/>
        <v>0</v>
      </c>
      <c r="M16" s="176">
        <f t="shared" si="11"/>
        <v>0</v>
      </c>
      <c r="N16" s="188">
        <f t="shared" si="6"/>
        <v>5</v>
      </c>
      <c r="O16" s="176">
        <f t="shared" si="18"/>
        <v>0</v>
      </c>
      <c r="P16" s="176">
        <f t="shared" si="19"/>
        <v>0</v>
      </c>
      <c r="Q16" s="187">
        <f t="shared" si="7"/>
        <v>10</v>
      </c>
      <c r="R16" s="176">
        <f t="shared" si="20"/>
        <v>0</v>
      </c>
      <c r="S16" s="176">
        <f t="shared" si="12"/>
        <v>0</v>
      </c>
      <c r="T16" s="187">
        <f t="shared" si="8"/>
        <v>0</v>
      </c>
      <c r="U16" s="176">
        <f t="shared" si="13"/>
        <v>0</v>
      </c>
      <c r="V16" s="181">
        <f t="shared" si="14"/>
        <v>0</v>
      </c>
      <c r="W16" s="187">
        <f t="shared" si="9"/>
        <v>0</v>
      </c>
      <c r="X16" s="181">
        <f t="shared" si="15"/>
        <v>0</v>
      </c>
      <c r="Y16" s="182">
        <f t="shared" si="16"/>
        <v>0</v>
      </c>
      <c r="Z16" s="183"/>
      <c r="AA16" s="165"/>
    </row>
    <row r="17" spans="1:27" s="159" customFormat="1" ht="13.5" customHeight="1">
      <c r="A17" s="166"/>
      <c r="B17" s="184" t="s">
        <v>286</v>
      </c>
      <c r="C17" s="185" t="s">
        <v>36</v>
      </c>
      <c r="D17" s="175"/>
      <c r="E17" s="175"/>
      <c r="F17" s="176">
        <f t="shared" si="10"/>
        <v>0</v>
      </c>
      <c r="G17" s="186">
        <f t="shared" si="2"/>
        <v>12</v>
      </c>
      <c r="H17" s="178">
        <f t="shared" si="0"/>
        <v>0</v>
      </c>
      <c r="I17" s="187">
        <f t="shared" si="3"/>
        <v>2</v>
      </c>
      <c r="J17" s="178">
        <f t="shared" si="17"/>
        <v>0</v>
      </c>
      <c r="K17" s="360">
        <f t="shared" si="4"/>
        <v>0.03</v>
      </c>
      <c r="L17" s="176">
        <f t="shared" si="5"/>
        <v>0</v>
      </c>
      <c r="M17" s="176">
        <f t="shared" si="11"/>
        <v>0</v>
      </c>
      <c r="N17" s="188">
        <f t="shared" si="6"/>
        <v>5</v>
      </c>
      <c r="O17" s="176">
        <f t="shared" si="18"/>
        <v>0</v>
      </c>
      <c r="P17" s="176">
        <f t="shared" si="19"/>
        <v>0</v>
      </c>
      <c r="Q17" s="187">
        <f t="shared" si="7"/>
        <v>10</v>
      </c>
      <c r="R17" s="176">
        <f t="shared" si="20"/>
        <v>0</v>
      </c>
      <c r="S17" s="176">
        <f t="shared" si="12"/>
        <v>0</v>
      </c>
      <c r="T17" s="187">
        <f t="shared" si="8"/>
        <v>0</v>
      </c>
      <c r="U17" s="176">
        <f t="shared" si="13"/>
        <v>0</v>
      </c>
      <c r="V17" s="181">
        <f t="shared" si="14"/>
        <v>0</v>
      </c>
      <c r="W17" s="187">
        <f t="shared" si="9"/>
        <v>0</v>
      </c>
      <c r="X17" s="181">
        <f t="shared" si="15"/>
        <v>0</v>
      </c>
      <c r="Y17" s="182">
        <f t="shared" si="16"/>
        <v>0</v>
      </c>
      <c r="Z17" s="183"/>
      <c r="AA17" s="165"/>
    </row>
    <row r="18" spans="1:27" s="159" customFormat="1" ht="13.5" customHeight="1">
      <c r="A18" s="166"/>
      <c r="B18" s="184" t="s">
        <v>287</v>
      </c>
      <c r="C18" s="185" t="s">
        <v>36</v>
      </c>
      <c r="D18" s="175"/>
      <c r="E18" s="175"/>
      <c r="F18" s="176">
        <f t="shared" si="10"/>
        <v>0</v>
      </c>
      <c r="G18" s="186">
        <f t="shared" si="2"/>
        <v>12</v>
      </c>
      <c r="H18" s="178">
        <f t="shared" si="0"/>
        <v>0</v>
      </c>
      <c r="I18" s="187">
        <f t="shared" si="3"/>
        <v>2</v>
      </c>
      <c r="J18" s="178">
        <f t="shared" si="17"/>
        <v>0</v>
      </c>
      <c r="K18" s="360">
        <f t="shared" si="4"/>
        <v>0.03</v>
      </c>
      <c r="L18" s="176">
        <f t="shared" si="5"/>
        <v>0</v>
      </c>
      <c r="M18" s="176">
        <f t="shared" si="11"/>
        <v>0</v>
      </c>
      <c r="N18" s="188">
        <f t="shared" si="6"/>
        <v>5</v>
      </c>
      <c r="O18" s="176">
        <f t="shared" si="18"/>
        <v>0</v>
      </c>
      <c r="P18" s="176">
        <f t="shared" si="19"/>
        <v>0</v>
      </c>
      <c r="Q18" s="187">
        <f t="shared" si="7"/>
        <v>10</v>
      </c>
      <c r="R18" s="176">
        <f t="shared" si="20"/>
        <v>0</v>
      </c>
      <c r="S18" s="176">
        <f t="shared" si="12"/>
        <v>0</v>
      </c>
      <c r="T18" s="187">
        <f t="shared" si="8"/>
        <v>0</v>
      </c>
      <c r="U18" s="176">
        <f t="shared" si="13"/>
        <v>0</v>
      </c>
      <c r="V18" s="181">
        <f t="shared" si="14"/>
        <v>0</v>
      </c>
      <c r="W18" s="187">
        <f t="shared" si="9"/>
        <v>0</v>
      </c>
      <c r="X18" s="181">
        <f t="shared" si="15"/>
        <v>0</v>
      </c>
      <c r="Y18" s="182">
        <f t="shared" si="16"/>
        <v>0</v>
      </c>
      <c r="Z18" s="183"/>
      <c r="AA18" s="165"/>
    </row>
    <row r="19" spans="1:27" s="159" customFormat="1" ht="13.5" customHeight="1">
      <c r="A19" s="166"/>
      <c r="B19" s="184" t="s">
        <v>288</v>
      </c>
      <c r="C19" s="185" t="s">
        <v>36</v>
      </c>
      <c r="D19" s="175"/>
      <c r="E19" s="175"/>
      <c r="F19" s="176">
        <f t="shared" si="10"/>
        <v>0</v>
      </c>
      <c r="G19" s="186">
        <f t="shared" si="2"/>
        <v>12</v>
      </c>
      <c r="H19" s="178">
        <f t="shared" si="0"/>
        <v>0</v>
      </c>
      <c r="I19" s="187">
        <f t="shared" si="3"/>
        <v>2</v>
      </c>
      <c r="J19" s="178">
        <f t="shared" si="17"/>
        <v>0</v>
      </c>
      <c r="K19" s="360">
        <f t="shared" si="4"/>
        <v>0.03</v>
      </c>
      <c r="L19" s="176">
        <f t="shared" si="5"/>
        <v>0</v>
      </c>
      <c r="M19" s="176">
        <f t="shared" si="11"/>
        <v>0</v>
      </c>
      <c r="N19" s="188">
        <f t="shared" si="6"/>
        <v>5</v>
      </c>
      <c r="O19" s="176">
        <f t="shared" si="18"/>
        <v>0</v>
      </c>
      <c r="P19" s="176">
        <f t="shared" si="19"/>
        <v>0</v>
      </c>
      <c r="Q19" s="187">
        <f t="shared" si="7"/>
        <v>10</v>
      </c>
      <c r="R19" s="176">
        <f t="shared" si="20"/>
        <v>0</v>
      </c>
      <c r="S19" s="176">
        <f t="shared" si="12"/>
        <v>0</v>
      </c>
      <c r="T19" s="187">
        <f t="shared" si="8"/>
        <v>0</v>
      </c>
      <c r="U19" s="176">
        <f t="shared" si="13"/>
        <v>0</v>
      </c>
      <c r="V19" s="181">
        <f t="shared" si="14"/>
        <v>0</v>
      </c>
      <c r="W19" s="187">
        <f t="shared" si="9"/>
        <v>0</v>
      </c>
      <c r="X19" s="181">
        <f t="shared" si="15"/>
        <v>0</v>
      </c>
      <c r="Y19" s="182">
        <f t="shared" si="16"/>
        <v>0</v>
      </c>
      <c r="Z19" s="183"/>
      <c r="AA19" s="165"/>
    </row>
    <row r="20" spans="1:27" s="159" customFormat="1" ht="13.5" customHeight="1">
      <c r="A20" s="166"/>
      <c r="B20" s="184" t="s">
        <v>289</v>
      </c>
      <c r="C20" s="185" t="s">
        <v>36</v>
      </c>
      <c r="D20" s="175"/>
      <c r="E20" s="175"/>
      <c r="F20" s="176">
        <f t="shared" si="10"/>
        <v>0</v>
      </c>
      <c r="G20" s="186">
        <f t="shared" si="2"/>
        <v>12</v>
      </c>
      <c r="H20" s="178">
        <f t="shared" si="0"/>
        <v>0</v>
      </c>
      <c r="I20" s="187">
        <f t="shared" si="3"/>
        <v>2</v>
      </c>
      <c r="J20" s="178">
        <f t="shared" si="17"/>
        <v>0</v>
      </c>
      <c r="K20" s="360">
        <f t="shared" si="4"/>
        <v>0.03</v>
      </c>
      <c r="L20" s="176">
        <f t="shared" si="5"/>
        <v>0</v>
      </c>
      <c r="M20" s="176">
        <f t="shared" si="11"/>
        <v>0</v>
      </c>
      <c r="N20" s="188">
        <f t="shared" si="6"/>
        <v>5</v>
      </c>
      <c r="O20" s="176">
        <f t="shared" si="18"/>
        <v>0</v>
      </c>
      <c r="P20" s="176">
        <f t="shared" si="19"/>
        <v>0</v>
      </c>
      <c r="Q20" s="187">
        <f t="shared" si="7"/>
        <v>10</v>
      </c>
      <c r="R20" s="176">
        <f t="shared" si="20"/>
        <v>0</v>
      </c>
      <c r="S20" s="176">
        <f t="shared" si="12"/>
        <v>0</v>
      </c>
      <c r="T20" s="187">
        <f t="shared" si="8"/>
        <v>0</v>
      </c>
      <c r="U20" s="176">
        <f t="shared" si="13"/>
        <v>0</v>
      </c>
      <c r="V20" s="181">
        <f t="shared" si="14"/>
        <v>0</v>
      </c>
      <c r="W20" s="187">
        <f t="shared" si="9"/>
        <v>0</v>
      </c>
      <c r="X20" s="181">
        <f t="shared" si="15"/>
        <v>0</v>
      </c>
      <c r="Y20" s="182">
        <f t="shared" si="16"/>
        <v>0</v>
      </c>
      <c r="Z20" s="183"/>
      <c r="AA20" s="165"/>
    </row>
    <row r="21" spans="1:27" s="159" customFormat="1" ht="13.5" customHeight="1">
      <c r="A21" s="166"/>
      <c r="B21" s="184" t="s">
        <v>290</v>
      </c>
      <c r="C21" s="185" t="s">
        <v>36</v>
      </c>
      <c r="D21" s="175"/>
      <c r="E21" s="175"/>
      <c r="F21" s="176">
        <f t="shared" si="10"/>
        <v>0</v>
      </c>
      <c r="G21" s="186">
        <f t="shared" si="2"/>
        <v>12</v>
      </c>
      <c r="H21" s="178">
        <f t="shared" si="0"/>
        <v>0</v>
      </c>
      <c r="I21" s="187">
        <f t="shared" si="3"/>
        <v>2</v>
      </c>
      <c r="J21" s="178">
        <f t="shared" si="17"/>
        <v>0</v>
      </c>
      <c r="K21" s="360">
        <f t="shared" si="4"/>
        <v>0.03</v>
      </c>
      <c r="L21" s="176">
        <f t="shared" si="5"/>
        <v>0</v>
      </c>
      <c r="M21" s="176">
        <f t="shared" si="11"/>
        <v>0</v>
      </c>
      <c r="N21" s="188">
        <f t="shared" si="6"/>
        <v>5</v>
      </c>
      <c r="O21" s="176">
        <f t="shared" si="18"/>
        <v>0</v>
      </c>
      <c r="P21" s="176">
        <f t="shared" si="19"/>
        <v>0</v>
      </c>
      <c r="Q21" s="187">
        <f t="shared" si="7"/>
        <v>10</v>
      </c>
      <c r="R21" s="176">
        <f t="shared" si="20"/>
        <v>0</v>
      </c>
      <c r="S21" s="176">
        <f t="shared" si="12"/>
        <v>0</v>
      </c>
      <c r="T21" s="187">
        <f t="shared" si="8"/>
        <v>0</v>
      </c>
      <c r="U21" s="176">
        <f t="shared" si="13"/>
        <v>0</v>
      </c>
      <c r="V21" s="181">
        <f t="shared" si="14"/>
        <v>0</v>
      </c>
      <c r="W21" s="187">
        <f t="shared" si="9"/>
        <v>0</v>
      </c>
      <c r="X21" s="181">
        <f t="shared" si="15"/>
        <v>0</v>
      </c>
      <c r="Y21" s="182">
        <f t="shared" si="16"/>
        <v>0</v>
      </c>
      <c r="Z21" s="183"/>
      <c r="AA21" s="165"/>
    </row>
    <row r="22" spans="1:27" s="159" customFormat="1" ht="13.5" customHeight="1">
      <c r="A22" s="166"/>
      <c r="B22" s="184" t="s">
        <v>291</v>
      </c>
      <c r="C22" s="185" t="s">
        <v>36</v>
      </c>
      <c r="D22" s="175"/>
      <c r="E22" s="175"/>
      <c r="F22" s="176">
        <f t="shared" si="10"/>
        <v>0</v>
      </c>
      <c r="G22" s="186">
        <f t="shared" si="2"/>
        <v>12</v>
      </c>
      <c r="H22" s="178">
        <f t="shared" si="0"/>
        <v>0</v>
      </c>
      <c r="I22" s="187">
        <f t="shared" si="3"/>
        <v>2</v>
      </c>
      <c r="J22" s="178">
        <f t="shared" si="17"/>
        <v>0</v>
      </c>
      <c r="K22" s="360">
        <f t="shared" si="4"/>
        <v>0.03</v>
      </c>
      <c r="L22" s="176">
        <f t="shared" si="5"/>
        <v>0</v>
      </c>
      <c r="M22" s="176">
        <f t="shared" si="11"/>
        <v>0</v>
      </c>
      <c r="N22" s="188">
        <f t="shared" si="6"/>
        <v>5</v>
      </c>
      <c r="O22" s="176">
        <f t="shared" si="18"/>
        <v>0</v>
      </c>
      <c r="P22" s="176">
        <f t="shared" si="19"/>
        <v>0</v>
      </c>
      <c r="Q22" s="187">
        <f t="shared" si="7"/>
        <v>10</v>
      </c>
      <c r="R22" s="176">
        <f t="shared" si="20"/>
        <v>0</v>
      </c>
      <c r="S22" s="176">
        <f t="shared" si="12"/>
        <v>0</v>
      </c>
      <c r="T22" s="187">
        <f t="shared" si="8"/>
        <v>0</v>
      </c>
      <c r="U22" s="176">
        <f t="shared" si="13"/>
        <v>0</v>
      </c>
      <c r="V22" s="181">
        <f t="shared" si="14"/>
        <v>0</v>
      </c>
      <c r="W22" s="187">
        <f t="shared" si="9"/>
        <v>0</v>
      </c>
      <c r="X22" s="181">
        <f t="shared" si="15"/>
        <v>0</v>
      </c>
      <c r="Y22" s="182">
        <f t="shared" si="16"/>
        <v>0</v>
      </c>
      <c r="Z22" s="183"/>
      <c r="AA22" s="165"/>
    </row>
    <row r="23" spans="1:27" s="159" customFormat="1" ht="13.5" customHeight="1">
      <c r="A23" s="166"/>
      <c r="B23" s="184" t="s">
        <v>292</v>
      </c>
      <c r="C23" s="185" t="s">
        <v>36</v>
      </c>
      <c r="D23" s="175"/>
      <c r="E23" s="175"/>
      <c r="F23" s="176">
        <f t="shared" si="10"/>
        <v>0</v>
      </c>
      <c r="G23" s="186">
        <f t="shared" si="2"/>
        <v>12</v>
      </c>
      <c r="H23" s="178">
        <f t="shared" si="0"/>
        <v>0</v>
      </c>
      <c r="I23" s="187">
        <f t="shared" si="3"/>
        <v>2</v>
      </c>
      <c r="J23" s="178">
        <f t="shared" si="17"/>
        <v>0</v>
      </c>
      <c r="K23" s="360">
        <f t="shared" si="4"/>
        <v>0.03</v>
      </c>
      <c r="L23" s="176">
        <f t="shared" si="5"/>
        <v>0</v>
      </c>
      <c r="M23" s="176">
        <f t="shared" si="11"/>
        <v>0</v>
      </c>
      <c r="N23" s="188">
        <f t="shared" si="6"/>
        <v>5</v>
      </c>
      <c r="O23" s="176">
        <f t="shared" si="18"/>
        <v>0</v>
      </c>
      <c r="P23" s="176">
        <f t="shared" si="19"/>
        <v>0</v>
      </c>
      <c r="Q23" s="187">
        <f t="shared" si="7"/>
        <v>10</v>
      </c>
      <c r="R23" s="176">
        <f t="shared" si="20"/>
        <v>0</v>
      </c>
      <c r="S23" s="176">
        <f t="shared" si="12"/>
        <v>0</v>
      </c>
      <c r="T23" s="187">
        <f t="shared" si="8"/>
        <v>0</v>
      </c>
      <c r="U23" s="176">
        <f t="shared" si="13"/>
        <v>0</v>
      </c>
      <c r="V23" s="181">
        <f t="shared" si="14"/>
        <v>0</v>
      </c>
      <c r="W23" s="187">
        <f t="shared" si="9"/>
        <v>0</v>
      </c>
      <c r="X23" s="181">
        <f t="shared" si="15"/>
        <v>0</v>
      </c>
      <c r="Y23" s="182">
        <f t="shared" si="16"/>
        <v>0</v>
      </c>
      <c r="Z23" s="183"/>
      <c r="AA23" s="165"/>
    </row>
    <row r="24" spans="1:27" s="159" customFormat="1" ht="13.5" customHeight="1">
      <c r="A24" s="166"/>
      <c r="B24" s="184" t="s">
        <v>293</v>
      </c>
      <c r="C24" s="185" t="s">
        <v>36</v>
      </c>
      <c r="D24" s="175"/>
      <c r="E24" s="175"/>
      <c r="F24" s="176">
        <f t="shared" si="10"/>
        <v>0</v>
      </c>
      <c r="G24" s="186">
        <f t="shared" si="2"/>
        <v>12</v>
      </c>
      <c r="H24" s="178">
        <f t="shared" ref="H24:H54" si="21">IF(G24="",0,(F24/G24))</f>
        <v>0</v>
      </c>
      <c r="I24" s="187">
        <f t="shared" si="3"/>
        <v>2</v>
      </c>
      <c r="J24" s="178">
        <f t="shared" si="17"/>
        <v>0</v>
      </c>
      <c r="K24" s="360">
        <f t="shared" si="4"/>
        <v>0.03</v>
      </c>
      <c r="L24" s="176">
        <f t="shared" si="5"/>
        <v>0</v>
      </c>
      <c r="M24" s="176">
        <f t="shared" si="11"/>
        <v>0</v>
      </c>
      <c r="N24" s="188">
        <f t="shared" si="6"/>
        <v>5</v>
      </c>
      <c r="O24" s="176">
        <f t="shared" si="18"/>
        <v>0</v>
      </c>
      <c r="P24" s="176">
        <f t="shared" si="19"/>
        <v>0</v>
      </c>
      <c r="Q24" s="187">
        <f t="shared" si="7"/>
        <v>10</v>
      </c>
      <c r="R24" s="176">
        <f t="shared" si="20"/>
        <v>0</v>
      </c>
      <c r="S24" s="176">
        <f t="shared" si="12"/>
        <v>0</v>
      </c>
      <c r="T24" s="187">
        <f t="shared" si="8"/>
        <v>0</v>
      </c>
      <c r="U24" s="176">
        <f t="shared" si="13"/>
        <v>0</v>
      </c>
      <c r="V24" s="181">
        <f t="shared" si="14"/>
        <v>0</v>
      </c>
      <c r="W24" s="187">
        <f t="shared" si="9"/>
        <v>0</v>
      </c>
      <c r="X24" s="181">
        <f t="shared" si="15"/>
        <v>0</v>
      </c>
      <c r="Y24" s="182">
        <f t="shared" si="16"/>
        <v>0</v>
      </c>
      <c r="Z24" s="183"/>
      <c r="AA24" s="165"/>
    </row>
    <row r="25" spans="1:27" s="159" customFormat="1" ht="13.5" customHeight="1">
      <c r="A25" s="166"/>
      <c r="B25" s="184" t="s">
        <v>294</v>
      </c>
      <c r="C25" s="185" t="s">
        <v>36</v>
      </c>
      <c r="D25" s="175"/>
      <c r="E25" s="175"/>
      <c r="F25" s="176">
        <f t="shared" si="10"/>
        <v>0</v>
      </c>
      <c r="G25" s="186">
        <f t="shared" si="2"/>
        <v>12</v>
      </c>
      <c r="H25" s="178">
        <f t="shared" si="21"/>
        <v>0</v>
      </c>
      <c r="I25" s="187">
        <f t="shared" si="3"/>
        <v>2</v>
      </c>
      <c r="J25" s="178">
        <f t="shared" si="17"/>
        <v>0</v>
      </c>
      <c r="K25" s="360">
        <f t="shared" si="4"/>
        <v>0.03</v>
      </c>
      <c r="L25" s="176">
        <f t="shared" si="5"/>
        <v>0</v>
      </c>
      <c r="M25" s="176">
        <f t="shared" si="11"/>
        <v>0</v>
      </c>
      <c r="N25" s="188">
        <f t="shared" si="6"/>
        <v>5</v>
      </c>
      <c r="O25" s="176">
        <f t="shared" si="18"/>
        <v>0</v>
      </c>
      <c r="P25" s="176">
        <f t="shared" si="19"/>
        <v>0</v>
      </c>
      <c r="Q25" s="187">
        <f t="shared" si="7"/>
        <v>10</v>
      </c>
      <c r="R25" s="176">
        <f t="shared" si="20"/>
        <v>0</v>
      </c>
      <c r="S25" s="176">
        <f t="shared" si="12"/>
        <v>0</v>
      </c>
      <c r="T25" s="187">
        <f t="shared" si="8"/>
        <v>0</v>
      </c>
      <c r="U25" s="176">
        <f t="shared" si="13"/>
        <v>0</v>
      </c>
      <c r="V25" s="181">
        <f t="shared" si="14"/>
        <v>0</v>
      </c>
      <c r="W25" s="187">
        <f t="shared" si="9"/>
        <v>0</v>
      </c>
      <c r="X25" s="181">
        <f t="shared" si="15"/>
        <v>0</v>
      </c>
      <c r="Y25" s="182">
        <f t="shared" si="16"/>
        <v>0</v>
      </c>
      <c r="Z25" s="183"/>
      <c r="AA25" s="165"/>
    </row>
    <row r="26" spans="1:27" s="159" customFormat="1" ht="13.5" customHeight="1">
      <c r="A26" s="166"/>
      <c r="B26" s="184" t="s">
        <v>295</v>
      </c>
      <c r="C26" s="185" t="s">
        <v>36</v>
      </c>
      <c r="D26" s="175"/>
      <c r="E26" s="175"/>
      <c r="F26" s="176">
        <f t="shared" si="10"/>
        <v>0</v>
      </c>
      <c r="G26" s="186">
        <f t="shared" si="2"/>
        <v>12</v>
      </c>
      <c r="H26" s="178">
        <f t="shared" si="21"/>
        <v>0</v>
      </c>
      <c r="I26" s="187">
        <f t="shared" si="3"/>
        <v>2</v>
      </c>
      <c r="J26" s="178">
        <f t="shared" si="17"/>
        <v>0</v>
      </c>
      <c r="K26" s="360">
        <f t="shared" si="4"/>
        <v>0.03</v>
      </c>
      <c r="L26" s="176">
        <f t="shared" si="5"/>
        <v>0</v>
      </c>
      <c r="M26" s="176">
        <f t="shared" si="11"/>
        <v>0</v>
      </c>
      <c r="N26" s="188">
        <f t="shared" si="6"/>
        <v>5</v>
      </c>
      <c r="O26" s="176">
        <f t="shared" si="18"/>
        <v>0</v>
      </c>
      <c r="P26" s="176">
        <f t="shared" si="19"/>
        <v>0</v>
      </c>
      <c r="Q26" s="187">
        <f t="shared" si="7"/>
        <v>10</v>
      </c>
      <c r="R26" s="176">
        <f t="shared" si="20"/>
        <v>0</v>
      </c>
      <c r="S26" s="176">
        <f t="shared" si="12"/>
        <v>0</v>
      </c>
      <c r="T26" s="187">
        <f t="shared" si="8"/>
        <v>0</v>
      </c>
      <c r="U26" s="176">
        <f t="shared" si="13"/>
        <v>0</v>
      </c>
      <c r="V26" s="181">
        <f t="shared" si="14"/>
        <v>0</v>
      </c>
      <c r="W26" s="187">
        <f t="shared" si="9"/>
        <v>0</v>
      </c>
      <c r="X26" s="181">
        <f t="shared" si="15"/>
        <v>0</v>
      </c>
      <c r="Y26" s="182">
        <f t="shared" si="16"/>
        <v>0</v>
      </c>
      <c r="Z26" s="183"/>
      <c r="AA26" s="165"/>
    </row>
    <row r="27" spans="1:27" s="159" customFormat="1" ht="13.5" customHeight="1">
      <c r="A27" s="166"/>
      <c r="B27" s="184" t="s">
        <v>296</v>
      </c>
      <c r="C27" s="185" t="s">
        <v>36</v>
      </c>
      <c r="D27" s="175"/>
      <c r="E27" s="175"/>
      <c r="F27" s="176">
        <f t="shared" si="10"/>
        <v>0</v>
      </c>
      <c r="G27" s="186">
        <f t="shared" si="2"/>
        <v>12</v>
      </c>
      <c r="H27" s="178">
        <f t="shared" si="21"/>
        <v>0</v>
      </c>
      <c r="I27" s="187">
        <f t="shared" si="3"/>
        <v>2</v>
      </c>
      <c r="J27" s="178">
        <f t="shared" si="17"/>
        <v>0</v>
      </c>
      <c r="K27" s="360">
        <f t="shared" si="4"/>
        <v>0.03</v>
      </c>
      <c r="L27" s="176">
        <f t="shared" si="5"/>
        <v>0</v>
      </c>
      <c r="M27" s="176">
        <f t="shared" si="11"/>
        <v>0</v>
      </c>
      <c r="N27" s="188">
        <f t="shared" si="6"/>
        <v>5</v>
      </c>
      <c r="O27" s="176">
        <f t="shared" si="18"/>
        <v>0</v>
      </c>
      <c r="P27" s="176">
        <f t="shared" si="19"/>
        <v>0</v>
      </c>
      <c r="Q27" s="187">
        <f t="shared" si="7"/>
        <v>10</v>
      </c>
      <c r="R27" s="176">
        <f t="shared" si="20"/>
        <v>0</v>
      </c>
      <c r="S27" s="176">
        <f t="shared" si="12"/>
        <v>0</v>
      </c>
      <c r="T27" s="187">
        <f t="shared" si="8"/>
        <v>0</v>
      </c>
      <c r="U27" s="176">
        <f t="shared" si="13"/>
        <v>0</v>
      </c>
      <c r="V27" s="181">
        <f t="shared" si="14"/>
        <v>0</v>
      </c>
      <c r="W27" s="187">
        <f t="shared" si="9"/>
        <v>0</v>
      </c>
      <c r="X27" s="181">
        <f t="shared" si="15"/>
        <v>0</v>
      </c>
      <c r="Y27" s="182">
        <f t="shared" si="16"/>
        <v>0</v>
      </c>
      <c r="Z27" s="183"/>
      <c r="AA27" s="165"/>
    </row>
    <row r="28" spans="1:27" s="159" customFormat="1" ht="13.5" customHeight="1">
      <c r="A28" s="166"/>
      <c r="B28" s="184" t="s">
        <v>297</v>
      </c>
      <c r="C28" s="185" t="s">
        <v>36</v>
      </c>
      <c r="D28" s="175"/>
      <c r="E28" s="175"/>
      <c r="F28" s="176">
        <f t="shared" si="10"/>
        <v>0</v>
      </c>
      <c r="G28" s="186">
        <f t="shared" si="2"/>
        <v>12</v>
      </c>
      <c r="H28" s="178">
        <f t="shared" si="21"/>
        <v>0</v>
      </c>
      <c r="I28" s="187">
        <f t="shared" si="3"/>
        <v>2</v>
      </c>
      <c r="J28" s="178">
        <f t="shared" si="17"/>
        <v>0</v>
      </c>
      <c r="K28" s="360">
        <f t="shared" si="4"/>
        <v>0.03</v>
      </c>
      <c r="L28" s="176">
        <f t="shared" si="5"/>
        <v>0</v>
      </c>
      <c r="M28" s="176">
        <f t="shared" si="11"/>
        <v>0</v>
      </c>
      <c r="N28" s="188">
        <f t="shared" si="6"/>
        <v>5</v>
      </c>
      <c r="O28" s="176">
        <f t="shared" si="18"/>
        <v>0</v>
      </c>
      <c r="P28" s="176">
        <f t="shared" si="19"/>
        <v>0</v>
      </c>
      <c r="Q28" s="187">
        <f t="shared" si="7"/>
        <v>10</v>
      </c>
      <c r="R28" s="176">
        <f t="shared" si="20"/>
        <v>0</v>
      </c>
      <c r="S28" s="176">
        <f t="shared" si="12"/>
        <v>0</v>
      </c>
      <c r="T28" s="187">
        <f t="shared" si="8"/>
        <v>0</v>
      </c>
      <c r="U28" s="176">
        <f t="shared" si="13"/>
        <v>0</v>
      </c>
      <c r="V28" s="181">
        <f t="shared" si="14"/>
        <v>0</v>
      </c>
      <c r="W28" s="187">
        <f t="shared" si="9"/>
        <v>0</v>
      </c>
      <c r="X28" s="181">
        <f t="shared" si="15"/>
        <v>0</v>
      </c>
      <c r="Y28" s="182">
        <f t="shared" si="16"/>
        <v>0</v>
      </c>
      <c r="Z28" s="183"/>
      <c r="AA28" s="165"/>
    </row>
    <row r="29" spans="1:27" s="159" customFormat="1" ht="13.5" customHeight="1">
      <c r="A29" s="166"/>
      <c r="B29" s="184" t="s">
        <v>298</v>
      </c>
      <c r="C29" s="185" t="s">
        <v>36</v>
      </c>
      <c r="D29" s="175"/>
      <c r="E29" s="175"/>
      <c r="F29" s="176">
        <f t="shared" si="10"/>
        <v>0</v>
      </c>
      <c r="G29" s="186">
        <f t="shared" si="2"/>
        <v>12</v>
      </c>
      <c r="H29" s="178">
        <f>IF(G29="",0,(F29/G29))</f>
        <v>0</v>
      </c>
      <c r="I29" s="187">
        <f t="shared" si="3"/>
        <v>2</v>
      </c>
      <c r="J29" s="178">
        <f t="shared" si="17"/>
        <v>0</v>
      </c>
      <c r="K29" s="360">
        <f t="shared" si="4"/>
        <v>0.03</v>
      </c>
      <c r="L29" s="176">
        <f t="shared" si="5"/>
        <v>0</v>
      </c>
      <c r="M29" s="176">
        <f t="shared" si="11"/>
        <v>0</v>
      </c>
      <c r="N29" s="188">
        <f t="shared" si="6"/>
        <v>5</v>
      </c>
      <c r="O29" s="176">
        <f t="shared" si="18"/>
        <v>0</v>
      </c>
      <c r="P29" s="176">
        <f t="shared" si="19"/>
        <v>0</v>
      </c>
      <c r="Q29" s="187">
        <f t="shared" si="7"/>
        <v>10</v>
      </c>
      <c r="R29" s="176">
        <f t="shared" si="20"/>
        <v>0</v>
      </c>
      <c r="S29" s="176">
        <f t="shared" si="12"/>
        <v>0</v>
      </c>
      <c r="T29" s="187">
        <f t="shared" si="8"/>
        <v>0</v>
      </c>
      <c r="U29" s="176">
        <f t="shared" si="13"/>
        <v>0</v>
      </c>
      <c r="V29" s="181">
        <f t="shared" si="14"/>
        <v>0</v>
      </c>
      <c r="W29" s="187">
        <f t="shared" si="9"/>
        <v>0</v>
      </c>
      <c r="X29" s="181">
        <f t="shared" si="15"/>
        <v>0</v>
      </c>
      <c r="Y29" s="182">
        <f t="shared" si="16"/>
        <v>0</v>
      </c>
      <c r="Z29" s="183"/>
      <c r="AA29" s="165"/>
    </row>
    <row r="30" spans="1:27" s="159" customFormat="1" ht="13.5" hidden="1" customHeight="1">
      <c r="A30" s="166"/>
      <c r="B30" s="184" t="s">
        <v>299</v>
      </c>
      <c r="C30" s="185" t="s">
        <v>36</v>
      </c>
      <c r="D30" s="175"/>
      <c r="E30" s="175"/>
      <c r="F30" s="176">
        <f t="shared" si="10"/>
        <v>0</v>
      </c>
      <c r="G30" s="186">
        <f t="shared" si="2"/>
        <v>12</v>
      </c>
      <c r="H30" s="178">
        <f t="shared" si="21"/>
        <v>0</v>
      </c>
      <c r="I30" s="187">
        <f t="shared" si="3"/>
        <v>2</v>
      </c>
      <c r="J30" s="178">
        <f t="shared" si="17"/>
        <v>0</v>
      </c>
      <c r="K30" s="360">
        <f t="shared" si="4"/>
        <v>0.03</v>
      </c>
      <c r="L30" s="176">
        <f t="shared" si="5"/>
        <v>0</v>
      </c>
      <c r="M30" s="176">
        <f t="shared" si="11"/>
        <v>0</v>
      </c>
      <c r="N30" s="188">
        <f t="shared" si="6"/>
        <v>5</v>
      </c>
      <c r="O30" s="176">
        <f t="shared" si="18"/>
        <v>0</v>
      </c>
      <c r="P30" s="176">
        <f t="shared" si="19"/>
        <v>0</v>
      </c>
      <c r="Q30" s="187">
        <f t="shared" si="7"/>
        <v>10</v>
      </c>
      <c r="R30" s="176">
        <f t="shared" si="20"/>
        <v>0</v>
      </c>
      <c r="S30" s="176">
        <f t="shared" si="12"/>
        <v>0</v>
      </c>
      <c r="T30" s="187">
        <f t="shared" si="8"/>
        <v>0</v>
      </c>
      <c r="U30" s="176">
        <f t="shared" si="13"/>
        <v>0</v>
      </c>
      <c r="V30" s="181">
        <f t="shared" si="14"/>
        <v>0</v>
      </c>
      <c r="W30" s="187">
        <f t="shared" si="9"/>
        <v>0</v>
      </c>
      <c r="X30" s="181">
        <f t="shared" si="15"/>
        <v>0</v>
      </c>
      <c r="Y30" s="182">
        <f t="shared" si="16"/>
        <v>0</v>
      </c>
      <c r="Z30" s="183"/>
      <c r="AA30" s="165"/>
    </row>
    <row r="31" spans="1:27" s="159" customFormat="1" ht="13.5" hidden="1" customHeight="1">
      <c r="A31" s="166"/>
      <c r="B31" s="184" t="s">
        <v>309</v>
      </c>
      <c r="C31" s="185" t="s">
        <v>36</v>
      </c>
      <c r="D31" s="175"/>
      <c r="E31" s="175"/>
      <c r="F31" s="176">
        <f t="shared" si="10"/>
        <v>0</v>
      </c>
      <c r="G31" s="186">
        <f t="shared" si="2"/>
        <v>12</v>
      </c>
      <c r="H31" s="178">
        <f t="shared" si="21"/>
        <v>0</v>
      </c>
      <c r="I31" s="187">
        <f t="shared" si="3"/>
        <v>2</v>
      </c>
      <c r="J31" s="178">
        <f t="shared" si="17"/>
        <v>0</v>
      </c>
      <c r="K31" s="360">
        <f t="shared" si="4"/>
        <v>0.03</v>
      </c>
      <c r="L31" s="176">
        <f t="shared" si="5"/>
        <v>0</v>
      </c>
      <c r="M31" s="176">
        <f t="shared" si="11"/>
        <v>0</v>
      </c>
      <c r="N31" s="188">
        <f t="shared" si="6"/>
        <v>5</v>
      </c>
      <c r="O31" s="176">
        <f t="shared" si="18"/>
        <v>0</v>
      </c>
      <c r="P31" s="176">
        <f t="shared" si="19"/>
        <v>0</v>
      </c>
      <c r="Q31" s="187">
        <f t="shared" si="7"/>
        <v>10</v>
      </c>
      <c r="R31" s="176">
        <f t="shared" si="20"/>
        <v>0</v>
      </c>
      <c r="S31" s="176">
        <f t="shared" si="12"/>
        <v>0</v>
      </c>
      <c r="T31" s="187">
        <f t="shared" si="8"/>
        <v>0</v>
      </c>
      <c r="U31" s="176">
        <f t="shared" si="13"/>
        <v>0</v>
      </c>
      <c r="V31" s="181">
        <f t="shared" si="14"/>
        <v>0</v>
      </c>
      <c r="W31" s="187">
        <f t="shared" si="9"/>
        <v>0</v>
      </c>
      <c r="X31" s="181">
        <f t="shared" si="15"/>
        <v>0</v>
      </c>
      <c r="Y31" s="182">
        <f t="shared" si="16"/>
        <v>0</v>
      </c>
      <c r="Z31" s="183"/>
      <c r="AA31" s="165"/>
    </row>
    <row r="32" spans="1:27" s="159" customFormat="1" ht="13.5" hidden="1" customHeight="1">
      <c r="A32" s="166"/>
      <c r="B32" s="184" t="s">
        <v>310</v>
      </c>
      <c r="C32" s="185" t="s">
        <v>36</v>
      </c>
      <c r="D32" s="175"/>
      <c r="E32" s="175"/>
      <c r="F32" s="176">
        <f t="shared" si="10"/>
        <v>0</v>
      </c>
      <c r="G32" s="186">
        <f t="shared" si="2"/>
        <v>12</v>
      </c>
      <c r="H32" s="178">
        <f t="shared" si="21"/>
        <v>0</v>
      </c>
      <c r="I32" s="187">
        <f t="shared" si="3"/>
        <v>2</v>
      </c>
      <c r="J32" s="178">
        <f t="shared" si="17"/>
        <v>0</v>
      </c>
      <c r="K32" s="360">
        <f t="shared" si="4"/>
        <v>0.03</v>
      </c>
      <c r="L32" s="176">
        <f t="shared" si="5"/>
        <v>0</v>
      </c>
      <c r="M32" s="176">
        <f t="shared" si="11"/>
        <v>0</v>
      </c>
      <c r="N32" s="188">
        <f t="shared" si="6"/>
        <v>5</v>
      </c>
      <c r="O32" s="176">
        <f t="shared" si="18"/>
        <v>0</v>
      </c>
      <c r="P32" s="176">
        <f t="shared" si="19"/>
        <v>0</v>
      </c>
      <c r="Q32" s="187">
        <f t="shared" si="7"/>
        <v>10</v>
      </c>
      <c r="R32" s="176">
        <f t="shared" si="20"/>
        <v>0</v>
      </c>
      <c r="S32" s="176">
        <f t="shared" si="12"/>
        <v>0</v>
      </c>
      <c r="T32" s="187">
        <f t="shared" si="8"/>
        <v>0</v>
      </c>
      <c r="U32" s="176">
        <f t="shared" si="13"/>
        <v>0</v>
      </c>
      <c r="V32" s="181">
        <f t="shared" si="14"/>
        <v>0</v>
      </c>
      <c r="W32" s="187">
        <f t="shared" si="9"/>
        <v>0</v>
      </c>
      <c r="X32" s="181">
        <f t="shared" si="15"/>
        <v>0</v>
      </c>
      <c r="Y32" s="182">
        <f t="shared" si="16"/>
        <v>0</v>
      </c>
      <c r="Z32" s="183"/>
      <c r="AA32" s="165"/>
    </row>
    <row r="33" spans="1:27" s="159" customFormat="1" ht="13.5" hidden="1" customHeight="1">
      <c r="A33" s="166"/>
      <c r="B33" s="184" t="s">
        <v>311</v>
      </c>
      <c r="C33" s="185" t="s">
        <v>36</v>
      </c>
      <c r="D33" s="175"/>
      <c r="E33" s="175"/>
      <c r="F33" s="176">
        <f t="shared" si="10"/>
        <v>0</v>
      </c>
      <c r="G33" s="186">
        <f t="shared" si="2"/>
        <v>12</v>
      </c>
      <c r="H33" s="178">
        <f t="shared" si="21"/>
        <v>0</v>
      </c>
      <c r="I33" s="187">
        <f t="shared" si="3"/>
        <v>2</v>
      </c>
      <c r="J33" s="178">
        <f t="shared" si="17"/>
        <v>0</v>
      </c>
      <c r="K33" s="360">
        <f t="shared" si="4"/>
        <v>0.03</v>
      </c>
      <c r="L33" s="176">
        <f t="shared" si="5"/>
        <v>0</v>
      </c>
      <c r="M33" s="176">
        <f t="shared" si="11"/>
        <v>0</v>
      </c>
      <c r="N33" s="188">
        <f t="shared" si="6"/>
        <v>5</v>
      </c>
      <c r="O33" s="176">
        <f t="shared" si="18"/>
        <v>0</v>
      </c>
      <c r="P33" s="176">
        <f t="shared" si="19"/>
        <v>0</v>
      </c>
      <c r="Q33" s="187">
        <f t="shared" si="7"/>
        <v>10</v>
      </c>
      <c r="R33" s="176">
        <f t="shared" si="20"/>
        <v>0</v>
      </c>
      <c r="S33" s="176">
        <f t="shared" si="12"/>
        <v>0</v>
      </c>
      <c r="T33" s="187">
        <f t="shared" si="8"/>
        <v>0</v>
      </c>
      <c r="U33" s="176">
        <f t="shared" si="13"/>
        <v>0</v>
      </c>
      <c r="V33" s="181">
        <f t="shared" si="14"/>
        <v>0</v>
      </c>
      <c r="W33" s="187">
        <f t="shared" si="9"/>
        <v>0</v>
      </c>
      <c r="X33" s="181">
        <f t="shared" si="15"/>
        <v>0</v>
      </c>
      <c r="Y33" s="182">
        <f t="shared" si="16"/>
        <v>0</v>
      </c>
      <c r="Z33" s="183"/>
      <c r="AA33" s="165"/>
    </row>
    <row r="34" spans="1:27" s="159" customFormat="1" ht="13.5" hidden="1" customHeight="1">
      <c r="A34" s="166"/>
      <c r="B34" s="184" t="s">
        <v>312</v>
      </c>
      <c r="C34" s="185" t="s">
        <v>36</v>
      </c>
      <c r="D34" s="175"/>
      <c r="E34" s="175"/>
      <c r="F34" s="176">
        <f t="shared" si="10"/>
        <v>0</v>
      </c>
      <c r="G34" s="186">
        <f t="shared" si="2"/>
        <v>12</v>
      </c>
      <c r="H34" s="178">
        <f t="shared" si="21"/>
        <v>0</v>
      </c>
      <c r="I34" s="187">
        <f t="shared" si="3"/>
        <v>2</v>
      </c>
      <c r="J34" s="178">
        <f t="shared" si="17"/>
        <v>0</v>
      </c>
      <c r="K34" s="360">
        <f t="shared" si="4"/>
        <v>0.03</v>
      </c>
      <c r="L34" s="176">
        <f t="shared" si="5"/>
        <v>0</v>
      </c>
      <c r="M34" s="176">
        <f t="shared" si="11"/>
        <v>0</v>
      </c>
      <c r="N34" s="188">
        <f t="shared" si="6"/>
        <v>5</v>
      </c>
      <c r="O34" s="176">
        <f t="shared" si="18"/>
        <v>0</v>
      </c>
      <c r="P34" s="176">
        <f t="shared" si="19"/>
        <v>0</v>
      </c>
      <c r="Q34" s="187">
        <f t="shared" si="7"/>
        <v>10</v>
      </c>
      <c r="R34" s="176">
        <f t="shared" si="20"/>
        <v>0</v>
      </c>
      <c r="S34" s="176">
        <f t="shared" si="12"/>
        <v>0</v>
      </c>
      <c r="T34" s="187">
        <f t="shared" si="8"/>
        <v>0</v>
      </c>
      <c r="U34" s="176">
        <f t="shared" si="13"/>
        <v>0</v>
      </c>
      <c r="V34" s="181">
        <f t="shared" si="14"/>
        <v>0</v>
      </c>
      <c r="W34" s="187">
        <f t="shared" si="9"/>
        <v>0</v>
      </c>
      <c r="X34" s="181">
        <f t="shared" si="15"/>
        <v>0</v>
      </c>
      <c r="Y34" s="182">
        <f t="shared" si="16"/>
        <v>0</v>
      </c>
      <c r="Z34" s="183"/>
      <c r="AA34" s="165"/>
    </row>
    <row r="35" spans="1:27" s="159" customFormat="1" ht="13.5" hidden="1" customHeight="1">
      <c r="A35" s="166"/>
      <c r="B35" s="184" t="s">
        <v>313</v>
      </c>
      <c r="C35" s="185" t="s">
        <v>36</v>
      </c>
      <c r="D35" s="175"/>
      <c r="E35" s="175"/>
      <c r="F35" s="176">
        <f t="shared" si="10"/>
        <v>0</v>
      </c>
      <c r="G35" s="186">
        <f t="shared" si="2"/>
        <v>12</v>
      </c>
      <c r="H35" s="178">
        <f t="shared" si="21"/>
        <v>0</v>
      </c>
      <c r="I35" s="187">
        <f t="shared" si="3"/>
        <v>2</v>
      </c>
      <c r="J35" s="178">
        <f t="shared" si="17"/>
        <v>0</v>
      </c>
      <c r="K35" s="360">
        <f t="shared" si="4"/>
        <v>0.03</v>
      </c>
      <c r="L35" s="176">
        <f t="shared" si="5"/>
        <v>0</v>
      </c>
      <c r="M35" s="176">
        <f t="shared" si="11"/>
        <v>0</v>
      </c>
      <c r="N35" s="188">
        <f t="shared" si="6"/>
        <v>5</v>
      </c>
      <c r="O35" s="176">
        <f t="shared" si="18"/>
        <v>0</v>
      </c>
      <c r="P35" s="176">
        <f t="shared" si="19"/>
        <v>0</v>
      </c>
      <c r="Q35" s="187">
        <f t="shared" si="7"/>
        <v>10</v>
      </c>
      <c r="R35" s="176">
        <f t="shared" si="20"/>
        <v>0</v>
      </c>
      <c r="S35" s="176">
        <f t="shared" si="12"/>
        <v>0</v>
      </c>
      <c r="T35" s="187">
        <f t="shared" si="8"/>
        <v>0</v>
      </c>
      <c r="U35" s="176">
        <f t="shared" si="13"/>
        <v>0</v>
      </c>
      <c r="V35" s="181">
        <f t="shared" si="14"/>
        <v>0</v>
      </c>
      <c r="W35" s="187">
        <f t="shared" si="9"/>
        <v>0</v>
      </c>
      <c r="X35" s="181">
        <f t="shared" si="15"/>
        <v>0</v>
      </c>
      <c r="Y35" s="182">
        <f t="shared" si="16"/>
        <v>0</v>
      </c>
      <c r="Z35" s="183"/>
      <c r="AA35" s="165"/>
    </row>
    <row r="36" spans="1:27" s="159" customFormat="1" ht="13.5" hidden="1" customHeight="1">
      <c r="A36" s="166"/>
      <c r="B36" s="184" t="s">
        <v>314</v>
      </c>
      <c r="C36" s="185" t="s">
        <v>36</v>
      </c>
      <c r="D36" s="175"/>
      <c r="E36" s="175"/>
      <c r="F36" s="176">
        <f t="shared" si="10"/>
        <v>0</v>
      </c>
      <c r="G36" s="186">
        <f t="shared" si="2"/>
        <v>12</v>
      </c>
      <c r="H36" s="178">
        <f t="shared" si="21"/>
        <v>0</v>
      </c>
      <c r="I36" s="187">
        <f t="shared" si="3"/>
        <v>2</v>
      </c>
      <c r="J36" s="178">
        <f t="shared" si="17"/>
        <v>0</v>
      </c>
      <c r="K36" s="360">
        <f t="shared" si="4"/>
        <v>0.03</v>
      </c>
      <c r="L36" s="176">
        <f t="shared" si="5"/>
        <v>0</v>
      </c>
      <c r="M36" s="176">
        <f t="shared" si="11"/>
        <v>0</v>
      </c>
      <c r="N36" s="188">
        <f t="shared" si="6"/>
        <v>5</v>
      </c>
      <c r="O36" s="176">
        <f t="shared" si="18"/>
        <v>0</v>
      </c>
      <c r="P36" s="176">
        <f t="shared" si="19"/>
        <v>0</v>
      </c>
      <c r="Q36" s="187">
        <f t="shared" si="7"/>
        <v>10</v>
      </c>
      <c r="R36" s="176">
        <f t="shared" si="20"/>
        <v>0</v>
      </c>
      <c r="S36" s="176">
        <f t="shared" si="12"/>
        <v>0</v>
      </c>
      <c r="T36" s="187">
        <f t="shared" si="8"/>
        <v>0</v>
      </c>
      <c r="U36" s="176">
        <f t="shared" si="13"/>
        <v>0</v>
      </c>
      <c r="V36" s="181">
        <f t="shared" si="14"/>
        <v>0</v>
      </c>
      <c r="W36" s="187">
        <f t="shared" si="9"/>
        <v>0</v>
      </c>
      <c r="X36" s="181">
        <f t="shared" si="15"/>
        <v>0</v>
      </c>
      <c r="Y36" s="182">
        <f t="shared" si="16"/>
        <v>0</v>
      </c>
      <c r="Z36" s="183"/>
      <c r="AA36" s="165"/>
    </row>
    <row r="37" spans="1:27" s="159" customFormat="1" ht="13.5" hidden="1" customHeight="1">
      <c r="A37" s="166"/>
      <c r="B37" s="184" t="s">
        <v>315</v>
      </c>
      <c r="C37" s="185" t="s">
        <v>36</v>
      </c>
      <c r="D37" s="175"/>
      <c r="E37" s="175"/>
      <c r="F37" s="176">
        <f t="shared" si="10"/>
        <v>0</v>
      </c>
      <c r="G37" s="186">
        <f t="shared" si="2"/>
        <v>12</v>
      </c>
      <c r="H37" s="178">
        <f t="shared" si="21"/>
        <v>0</v>
      </c>
      <c r="I37" s="187">
        <f t="shared" si="3"/>
        <v>2</v>
      </c>
      <c r="J37" s="178">
        <f t="shared" si="17"/>
        <v>0</v>
      </c>
      <c r="K37" s="360">
        <f t="shared" si="4"/>
        <v>0.03</v>
      </c>
      <c r="L37" s="176">
        <f t="shared" si="5"/>
        <v>0</v>
      </c>
      <c r="M37" s="176">
        <f t="shared" si="11"/>
        <v>0</v>
      </c>
      <c r="N37" s="188">
        <f t="shared" si="6"/>
        <v>5</v>
      </c>
      <c r="O37" s="176">
        <f t="shared" si="18"/>
        <v>0</v>
      </c>
      <c r="P37" s="176">
        <f t="shared" si="19"/>
        <v>0</v>
      </c>
      <c r="Q37" s="187">
        <f t="shared" si="7"/>
        <v>10</v>
      </c>
      <c r="R37" s="176">
        <f t="shared" si="20"/>
        <v>0</v>
      </c>
      <c r="S37" s="176">
        <f t="shared" si="12"/>
        <v>0</v>
      </c>
      <c r="T37" s="187">
        <f t="shared" si="8"/>
        <v>0</v>
      </c>
      <c r="U37" s="176">
        <f t="shared" si="13"/>
        <v>0</v>
      </c>
      <c r="V37" s="181">
        <f t="shared" si="14"/>
        <v>0</v>
      </c>
      <c r="W37" s="187">
        <f t="shared" si="9"/>
        <v>0</v>
      </c>
      <c r="X37" s="181">
        <f t="shared" si="15"/>
        <v>0</v>
      </c>
      <c r="Y37" s="182">
        <f t="shared" si="16"/>
        <v>0</v>
      </c>
      <c r="Z37" s="183"/>
      <c r="AA37" s="165"/>
    </row>
    <row r="38" spans="1:27" s="159" customFormat="1" ht="13.5" hidden="1" customHeight="1">
      <c r="A38" s="166"/>
      <c r="B38" s="184" t="s">
        <v>316</v>
      </c>
      <c r="C38" s="185" t="s">
        <v>36</v>
      </c>
      <c r="D38" s="175"/>
      <c r="E38" s="175"/>
      <c r="F38" s="176">
        <f t="shared" si="10"/>
        <v>0</v>
      </c>
      <c r="G38" s="186">
        <f t="shared" si="2"/>
        <v>12</v>
      </c>
      <c r="H38" s="178">
        <f t="shared" si="21"/>
        <v>0</v>
      </c>
      <c r="I38" s="187">
        <f t="shared" si="3"/>
        <v>2</v>
      </c>
      <c r="J38" s="178">
        <f t="shared" si="17"/>
        <v>0</v>
      </c>
      <c r="K38" s="360">
        <f t="shared" si="4"/>
        <v>0.03</v>
      </c>
      <c r="L38" s="176">
        <f t="shared" si="5"/>
        <v>0</v>
      </c>
      <c r="M38" s="176">
        <f t="shared" si="11"/>
        <v>0</v>
      </c>
      <c r="N38" s="188">
        <f t="shared" si="6"/>
        <v>5</v>
      </c>
      <c r="O38" s="176">
        <f t="shared" si="18"/>
        <v>0</v>
      </c>
      <c r="P38" s="176">
        <f t="shared" si="19"/>
        <v>0</v>
      </c>
      <c r="Q38" s="187">
        <f t="shared" si="7"/>
        <v>10</v>
      </c>
      <c r="R38" s="176">
        <f t="shared" si="20"/>
        <v>0</v>
      </c>
      <c r="S38" s="176">
        <f t="shared" si="12"/>
        <v>0</v>
      </c>
      <c r="T38" s="187">
        <f t="shared" si="8"/>
        <v>0</v>
      </c>
      <c r="U38" s="176">
        <f t="shared" si="13"/>
        <v>0</v>
      </c>
      <c r="V38" s="181">
        <f t="shared" si="14"/>
        <v>0</v>
      </c>
      <c r="W38" s="187">
        <f t="shared" si="9"/>
        <v>0</v>
      </c>
      <c r="X38" s="181">
        <f t="shared" si="15"/>
        <v>0</v>
      </c>
      <c r="Y38" s="182">
        <f t="shared" si="16"/>
        <v>0</v>
      </c>
      <c r="Z38" s="183"/>
      <c r="AA38" s="165"/>
    </row>
    <row r="39" spans="1:27" s="159" customFormat="1" ht="13.5" hidden="1" customHeight="1">
      <c r="A39" s="166"/>
      <c r="B39" s="184" t="s">
        <v>317</v>
      </c>
      <c r="C39" s="185" t="s">
        <v>36</v>
      </c>
      <c r="D39" s="175"/>
      <c r="E39" s="175"/>
      <c r="F39" s="176">
        <f t="shared" si="10"/>
        <v>0</v>
      </c>
      <c r="G39" s="186">
        <f t="shared" si="2"/>
        <v>12</v>
      </c>
      <c r="H39" s="178">
        <f t="shared" si="21"/>
        <v>0</v>
      </c>
      <c r="I39" s="187">
        <f t="shared" si="3"/>
        <v>2</v>
      </c>
      <c r="J39" s="178">
        <f t="shared" si="17"/>
        <v>0</v>
      </c>
      <c r="K39" s="360">
        <f t="shared" si="4"/>
        <v>0.03</v>
      </c>
      <c r="L39" s="176">
        <f t="shared" si="5"/>
        <v>0</v>
      </c>
      <c r="M39" s="176">
        <f t="shared" si="11"/>
        <v>0</v>
      </c>
      <c r="N39" s="188">
        <f t="shared" si="6"/>
        <v>5</v>
      </c>
      <c r="O39" s="176">
        <f t="shared" si="18"/>
        <v>0</v>
      </c>
      <c r="P39" s="176">
        <f t="shared" si="19"/>
        <v>0</v>
      </c>
      <c r="Q39" s="187">
        <f t="shared" si="7"/>
        <v>10</v>
      </c>
      <c r="R39" s="176">
        <f t="shared" si="20"/>
        <v>0</v>
      </c>
      <c r="S39" s="176">
        <f t="shared" si="12"/>
        <v>0</v>
      </c>
      <c r="T39" s="187">
        <f t="shared" si="8"/>
        <v>0</v>
      </c>
      <c r="U39" s="176">
        <f t="shared" si="13"/>
        <v>0</v>
      </c>
      <c r="V39" s="181">
        <f t="shared" si="14"/>
        <v>0</v>
      </c>
      <c r="W39" s="187">
        <f t="shared" si="9"/>
        <v>0</v>
      </c>
      <c r="X39" s="181">
        <f t="shared" si="15"/>
        <v>0</v>
      </c>
      <c r="Y39" s="182">
        <f t="shared" si="16"/>
        <v>0</v>
      </c>
      <c r="Z39" s="183"/>
      <c r="AA39" s="165"/>
    </row>
    <row r="40" spans="1:27" s="159" customFormat="1" ht="13.5" hidden="1" customHeight="1">
      <c r="A40" s="166"/>
      <c r="B40" s="184" t="s">
        <v>318</v>
      </c>
      <c r="C40" s="185" t="s">
        <v>36</v>
      </c>
      <c r="D40" s="175"/>
      <c r="E40" s="175"/>
      <c r="F40" s="176">
        <f t="shared" si="10"/>
        <v>0</v>
      </c>
      <c r="G40" s="186">
        <f t="shared" si="2"/>
        <v>12</v>
      </c>
      <c r="H40" s="178">
        <f t="shared" si="21"/>
        <v>0</v>
      </c>
      <c r="I40" s="187">
        <f t="shared" si="3"/>
        <v>2</v>
      </c>
      <c r="J40" s="178">
        <f t="shared" si="17"/>
        <v>0</v>
      </c>
      <c r="K40" s="360">
        <f t="shared" si="4"/>
        <v>0.03</v>
      </c>
      <c r="L40" s="176">
        <f t="shared" si="5"/>
        <v>0</v>
      </c>
      <c r="M40" s="176">
        <f t="shared" si="11"/>
        <v>0</v>
      </c>
      <c r="N40" s="188">
        <f t="shared" si="6"/>
        <v>5</v>
      </c>
      <c r="O40" s="176">
        <f t="shared" si="18"/>
        <v>0</v>
      </c>
      <c r="P40" s="176">
        <f t="shared" si="19"/>
        <v>0</v>
      </c>
      <c r="Q40" s="187">
        <f t="shared" si="7"/>
        <v>10</v>
      </c>
      <c r="R40" s="176">
        <f t="shared" si="20"/>
        <v>0</v>
      </c>
      <c r="S40" s="176">
        <f t="shared" si="12"/>
        <v>0</v>
      </c>
      <c r="T40" s="187">
        <f t="shared" si="8"/>
        <v>0</v>
      </c>
      <c r="U40" s="176">
        <f t="shared" si="13"/>
        <v>0</v>
      </c>
      <c r="V40" s="181">
        <f t="shared" si="14"/>
        <v>0</v>
      </c>
      <c r="W40" s="187">
        <f t="shared" si="9"/>
        <v>0</v>
      </c>
      <c r="X40" s="181">
        <f t="shared" si="15"/>
        <v>0</v>
      </c>
      <c r="Y40" s="182">
        <f t="shared" si="16"/>
        <v>0</v>
      </c>
      <c r="Z40" s="183"/>
      <c r="AA40" s="165"/>
    </row>
    <row r="41" spans="1:27" s="159" customFormat="1" ht="13.5" hidden="1" customHeight="1">
      <c r="A41" s="166"/>
      <c r="B41" s="184" t="s">
        <v>319</v>
      </c>
      <c r="C41" s="185" t="s">
        <v>36</v>
      </c>
      <c r="D41" s="175"/>
      <c r="E41" s="175"/>
      <c r="F41" s="176">
        <f t="shared" si="10"/>
        <v>0</v>
      </c>
      <c r="G41" s="186">
        <f t="shared" si="2"/>
        <v>12</v>
      </c>
      <c r="H41" s="178">
        <f t="shared" si="21"/>
        <v>0</v>
      </c>
      <c r="I41" s="187">
        <f t="shared" si="3"/>
        <v>2</v>
      </c>
      <c r="J41" s="178">
        <f t="shared" si="17"/>
        <v>0</v>
      </c>
      <c r="K41" s="360">
        <f t="shared" si="4"/>
        <v>0.03</v>
      </c>
      <c r="L41" s="176">
        <f t="shared" si="5"/>
        <v>0</v>
      </c>
      <c r="M41" s="176">
        <f t="shared" si="11"/>
        <v>0</v>
      </c>
      <c r="N41" s="188">
        <f t="shared" si="6"/>
        <v>5</v>
      </c>
      <c r="O41" s="176">
        <f t="shared" si="18"/>
        <v>0</v>
      </c>
      <c r="P41" s="176">
        <f t="shared" si="19"/>
        <v>0</v>
      </c>
      <c r="Q41" s="187">
        <f t="shared" si="7"/>
        <v>10</v>
      </c>
      <c r="R41" s="176">
        <f t="shared" si="20"/>
        <v>0</v>
      </c>
      <c r="S41" s="176">
        <f t="shared" si="12"/>
        <v>0</v>
      </c>
      <c r="T41" s="187">
        <f t="shared" si="8"/>
        <v>0</v>
      </c>
      <c r="U41" s="176">
        <f t="shared" si="13"/>
        <v>0</v>
      </c>
      <c r="V41" s="181">
        <f t="shared" si="14"/>
        <v>0</v>
      </c>
      <c r="W41" s="187">
        <f t="shared" si="9"/>
        <v>0</v>
      </c>
      <c r="X41" s="181">
        <f t="shared" si="15"/>
        <v>0</v>
      </c>
      <c r="Y41" s="182">
        <f t="shared" si="16"/>
        <v>0</v>
      </c>
      <c r="Z41" s="183"/>
      <c r="AA41" s="165"/>
    </row>
    <row r="42" spans="1:27" s="159" customFormat="1" ht="13.5" hidden="1" customHeight="1">
      <c r="A42" s="166"/>
      <c r="B42" s="184" t="s">
        <v>320</v>
      </c>
      <c r="C42" s="185" t="s">
        <v>36</v>
      </c>
      <c r="D42" s="175"/>
      <c r="E42" s="175"/>
      <c r="F42" s="176">
        <f t="shared" si="10"/>
        <v>0</v>
      </c>
      <c r="G42" s="186">
        <f t="shared" si="2"/>
        <v>12</v>
      </c>
      <c r="H42" s="178">
        <f t="shared" si="21"/>
        <v>0</v>
      </c>
      <c r="I42" s="187">
        <f t="shared" si="3"/>
        <v>2</v>
      </c>
      <c r="J42" s="178">
        <f t="shared" si="17"/>
        <v>0</v>
      </c>
      <c r="K42" s="360">
        <f t="shared" si="4"/>
        <v>0.03</v>
      </c>
      <c r="L42" s="176">
        <f t="shared" si="5"/>
        <v>0</v>
      </c>
      <c r="M42" s="176">
        <f t="shared" si="11"/>
        <v>0</v>
      </c>
      <c r="N42" s="188">
        <f t="shared" si="6"/>
        <v>5</v>
      </c>
      <c r="O42" s="176">
        <f t="shared" si="18"/>
        <v>0</v>
      </c>
      <c r="P42" s="176">
        <f t="shared" si="19"/>
        <v>0</v>
      </c>
      <c r="Q42" s="187">
        <f t="shared" si="7"/>
        <v>10</v>
      </c>
      <c r="R42" s="176">
        <f t="shared" si="20"/>
        <v>0</v>
      </c>
      <c r="S42" s="176">
        <f t="shared" si="12"/>
        <v>0</v>
      </c>
      <c r="T42" s="187">
        <f t="shared" si="8"/>
        <v>0</v>
      </c>
      <c r="U42" s="176">
        <f t="shared" si="13"/>
        <v>0</v>
      </c>
      <c r="V42" s="181">
        <f t="shared" si="14"/>
        <v>0</v>
      </c>
      <c r="W42" s="187">
        <f t="shared" si="9"/>
        <v>0</v>
      </c>
      <c r="X42" s="181">
        <f t="shared" si="15"/>
        <v>0</v>
      </c>
      <c r="Y42" s="182">
        <f t="shared" si="16"/>
        <v>0</v>
      </c>
      <c r="Z42" s="183"/>
      <c r="AA42" s="165"/>
    </row>
    <row r="43" spans="1:27" s="159" customFormat="1" ht="13.5" hidden="1" customHeight="1">
      <c r="A43" s="166"/>
      <c r="B43" s="184" t="s">
        <v>321</v>
      </c>
      <c r="C43" s="185" t="s">
        <v>36</v>
      </c>
      <c r="D43" s="175"/>
      <c r="E43" s="175"/>
      <c r="F43" s="176">
        <f t="shared" si="10"/>
        <v>0</v>
      </c>
      <c r="G43" s="186">
        <f t="shared" si="2"/>
        <v>12</v>
      </c>
      <c r="H43" s="178">
        <f t="shared" si="21"/>
        <v>0</v>
      </c>
      <c r="I43" s="187">
        <f t="shared" si="3"/>
        <v>2</v>
      </c>
      <c r="J43" s="178">
        <f t="shared" si="17"/>
        <v>0</v>
      </c>
      <c r="K43" s="360">
        <f t="shared" si="4"/>
        <v>0.03</v>
      </c>
      <c r="L43" s="176">
        <f t="shared" si="5"/>
        <v>0</v>
      </c>
      <c r="M43" s="176">
        <f t="shared" si="11"/>
        <v>0</v>
      </c>
      <c r="N43" s="188">
        <f t="shared" si="6"/>
        <v>5</v>
      </c>
      <c r="O43" s="176">
        <f t="shared" si="18"/>
        <v>0</v>
      </c>
      <c r="P43" s="176">
        <f t="shared" si="19"/>
        <v>0</v>
      </c>
      <c r="Q43" s="187">
        <f t="shared" si="7"/>
        <v>10</v>
      </c>
      <c r="R43" s="176">
        <f t="shared" si="20"/>
        <v>0</v>
      </c>
      <c r="S43" s="176">
        <f t="shared" si="12"/>
        <v>0</v>
      </c>
      <c r="T43" s="187">
        <f t="shared" si="8"/>
        <v>0</v>
      </c>
      <c r="U43" s="176">
        <f t="shared" si="13"/>
        <v>0</v>
      </c>
      <c r="V43" s="181">
        <f t="shared" si="14"/>
        <v>0</v>
      </c>
      <c r="W43" s="187">
        <f t="shared" si="9"/>
        <v>0</v>
      </c>
      <c r="X43" s="181">
        <f t="shared" si="15"/>
        <v>0</v>
      </c>
      <c r="Y43" s="182">
        <f t="shared" si="16"/>
        <v>0</v>
      </c>
      <c r="Z43" s="183"/>
      <c r="AA43" s="165"/>
    </row>
    <row r="44" spans="1:27" s="159" customFormat="1" ht="13.5" hidden="1" customHeight="1">
      <c r="A44" s="166"/>
      <c r="B44" s="184" t="s">
        <v>322</v>
      </c>
      <c r="C44" s="185" t="s">
        <v>36</v>
      </c>
      <c r="D44" s="175"/>
      <c r="E44" s="175"/>
      <c r="F44" s="176">
        <f t="shared" si="10"/>
        <v>0</v>
      </c>
      <c r="G44" s="186">
        <f t="shared" si="2"/>
        <v>12</v>
      </c>
      <c r="H44" s="178">
        <f t="shared" si="21"/>
        <v>0</v>
      </c>
      <c r="I44" s="187">
        <f t="shared" si="3"/>
        <v>2</v>
      </c>
      <c r="J44" s="178">
        <f t="shared" si="17"/>
        <v>0</v>
      </c>
      <c r="K44" s="360">
        <f t="shared" si="4"/>
        <v>0.03</v>
      </c>
      <c r="L44" s="176">
        <f t="shared" si="5"/>
        <v>0</v>
      </c>
      <c r="M44" s="176">
        <f t="shared" si="11"/>
        <v>0</v>
      </c>
      <c r="N44" s="188">
        <f t="shared" si="6"/>
        <v>5</v>
      </c>
      <c r="O44" s="176">
        <f t="shared" si="18"/>
        <v>0</v>
      </c>
      <c r="P44" s="176">
        <f t="shared" si="19"/>
        <v>0</v>
      </c>
      <c r="Q44" s="187">
        <f t="shared" si="7"/>
        <v>10</v>
      </c>
      <c r="R44" s="176">
        <f t="shared" si="20"/>
        <v>0</v>
      </c>
      <c r="S44" s="176">
        <f t="shared" si="12"/>
        <v>0</v>
      </c>
      <c r="T44" s="187">
        <f t="shared" si="8"/>
        <v>0</v>
      </c>
      <c r="U44" s="176">
        <f t="shared" si="13"/>
        <v>0</v>
      </c>
      <c r="V44" s="181">
        <f t="shared" si="14"/>
        <v>0</v>
      </c>
      <c r="W44" s="187">
        <f t="shared" si="9"/>
        <v>0</v>
      </c>
      <c r="X44" s="181">
        <f t="shared" si="15"/>
        <v>0</v>
      </c>
      <c r="Y44" s="182">
        <f t="shared" si="16"/>
        <v>0</v>
      </c>
      <c r="Z44" s="183"/>
      <c r="AA44" s="165"/>
    </row>
    <row r="45" spans="1:27" s="159" customFormat="1" ht="13.5" hidden="1" customHeight="1">
      <c r="A45" s="166"/>
      <c r="B45" s="184" t="s">
        <v>323</v>
      </c>
      <c r="C45" s="185" t="s">
        <v>36</v>
      </c>
      <c r="D45" s="175"/>
      <c r="E45" s="175"/>
      <c r="F45" s="176">
        <f t="shared" si="10"/>
        <v>0</v>
      </c>
      <c r="G45" s="186">
        <f t="shared" si="2"/>
        <v>12</v>
      </c>
      <c r="H45" s="178">
        <f t="shared" si="21"/>
        <v>0</v>
      </c>
      <c r="I45" s="187">
        <f t="shared" si="3"/>
        <v>2</v>
      </c>
      <c r="J45" s="178">
        <f t="shared" si="17"/>
        <v>0</v>
      </c>
      <c r="K45" s="360">
        <f t="shared" si="4"/>
        <v>0.03</v>
      </c>
      <c r="L45" s="176">
        <f t="shared" si="5"/>
        <v>0</v>
      </c>
      <c r="M45" s="176">
        <f t="shared" si="11"/>
        <v>0</v>
      </c>
      <c r="N45" s="188">
        <f t="shared" si="6"/>
        <v>5</v>
      </c>
      <c r="O45" s="176">
        <f t="shared" si="18"/>
        <v>0</v>
      </c>
      <c r="P45" s="176">
        <f t="shared" si="19"/>
        <v>0</v>
      </c>
      <c r="Q45" s="187">
        <f t="shared" si="7"/>
        <v>10</v>
      </c>
      <c r="R45" s="176">
        <f t="shared" si="20"/>
        <v>0</v>
      </c>
      <c r="S45" s="176">
        <f t="shared" si="12"/>
        <v>0</v>
      </c>
      <c r="T45" s="187">
        <f t="shared" si="8"/>
        <v>0</v>
      </c>
      <c r="U45" s="176">
        <f t="shared" si="13"/>
        <v>0</v>
      </c>
      <c r="V45" s="181">
        <f t="shared" si="14"/>
        <v>0</v>
      </c>
      <c r="W45" s="187">
        <f t="shared" si="9"/>
        <v>0</v>
      </c>
      <c r="X45" s="181">
        <f t="shared" si="15"/>
        <v>0</v>
      </c>
      <c r="Y45" s="182">
        <f t="shared" si="16"/>
        <v>0</v>
      </c>
      <c r="Z45" s="183"/>
      <c r="AA45" s="165"/>
    </row>
    <row r="46" spans="1:27" s="159" customFormat="1" ht="13.5" hidden="1" customHeight="1">
      <c r="A46" s="166"/>
      <c r="B46" s="184" t="s">
        <v>324</v>
      </c>
      <c r="C46" s="185" t="s">
        <v>36</v>
      </c>
      <c r="D46" s="175"/>
      <c r="E46" s="175"/>
      <c r="F46" s="176">
        <f t="shared" si="10"/>
        <v>0</v>
      </c>
      <c r="G46" s="186">
        <f t="shared" si="2"/>
        <v>12</v>
      </c>
      <c r="H46" s="178">
        <f t="shared" si="21"/>
        <v>0</v>
      </c>
      <c r="I46" s="187">
        <f t="shared" si="3"/>
        <v>2</v>
      </c>
      <c r="J46" s="178">
        <f t="shared" si="17"/>
        <v>0</v>
      </c>
      <c r="K46" s="360">
        <f t="shared" si="4"/>
        <v>0.03</v>
      </c>
      <c r="L46" s="176">
        <f t="shared" si="5"/>
        <v>0</v>
      </c>
      <c r="M46" s="176">
        <f t="shared" si="11"/>
        <v>0</v>
      </c>
      <c r="N46" s="188">
        <f t="shared" si="6"/>
        <v>5</v>
      </c>
      <c r="O46" s="176">
        <f t="shared" si="18"/>
        <v>0</v>
      </c>
      <c r="P46" s="176">
        <f t="shared" si="19"/>
        <v>0</v>
      </c>
      <c r="Q46" s="187">
        <f t="shared" si="7"/>
        <v>10</v>
      </c>
      <c r="R46" s="176">
        <f t="shared" si="20"/>
        <v>0</v>
      </c>
      <c r="S46" s="176">
        <f t="shared" si="12"/>
        <v>0</v>
      </c>
      <c r="T46" s="187">
        <f t="shared" si="8"/>
        <v>0</v>
      </c>
      <c r="U46" s="176">
        <f t="shared" si="13"/>
        <v>0</v>
      </c>
      <c r="V46" s="181">
        <f t="shared" si="14"/>
        <v>0</v>
      </c>
      <c r="W46" s="187">
        <f t="shared" si="9"/>
        <v>0</v>
      </c>
      <c r="X46" s="181">
        <f t="shared" si="15"/>
        <v>0</v>
      </c>
      <c r="Y46" s="182">
        <f t="shared" si="16"/>
        <v>0</v>
      </c>
      <c r="Z46" s="183"/>
      <c r="AA46" s="165"/>
    </row>
    <row r="47" spans="1:27" s="159" customFormat="1" ht="13.5" hidden="1" customHeight="1">
      <c r="A47" s="166"/>
      <c r="B47" s="184" t="s">
        <v>325</v>
      </c>
      <c r="C47" s="185" t="s">
        <v>36</v>
      </c>
      <c r="D47" s="175"/>
      <c r="E47" s="175"/>
      <c r="F47" s="176">
        <f t="shared" si="10"/>
        <v>0</v>
      </c>
      <c r="G47" s="186">
        <f t="shared" si="2"/>
        <v>12</v>
      </c>
      <c r="H47" s="178">
        <f t="shared" si="21"/>
        <v>0</v>
      </c>
      <c r="I47" s="187">
        <f t="shared" si="3"/>
        <v>2</v>
      </c>
      <c r="J47" s="178">
        <f t="shared" si="17"/>
        <v>0</v>
      </c>
      <c r="K47" s="360">
        <f t="shared" si="4"/>
        <v>0.03</v>
      </c>
      <c r="L47" s="176">
        <f t="shared" si="5"/>
        <v>0</v>
      </c>
      <c r="M47" s="176">
        <f t="shared" si="11"/>
        <v>0</v>
      </c>
      <c r="N47" s="188">
        <f t="shared" si="6"/>
        <v>5</v>
      </c>
      <c r="O47" s="176">
        <f t="shared" si="18"/>
        <v>0</v>
      </c>
      <c r="P47" s="176">
        <f t="shared" si="19"/>
        <v>0</v>
      </c>
      <c r="Q47" s="187">
        <f t="shared" si="7"/>
        <v>10</v>
      </c>
      <c r="R47" s="176">
        <f t="shared" si="20"/>
        <v>0</v>
      </c>
      <c r="S47" s="176">
        <f t="shared" si="12"/>
        <v>0</v>
      </c>
      <c r="T47" s="187">
        <f t="shared" si="8"/>
        <v>0</v>
      </c>
      <c r="U47" s="176">
        <f t="shared" si="13"/>
        <v>0</v>
      </c>
      <c r="V47" s="181">
        <f t="shared" si="14"/>
        <v>0</v>
      </c>
      <c r="W47" s="187">
        <f t="shared" si="9"/>
        <v>0</v>
      </c>
      <c r="X47" s="181">
        <f t="shared" si="15"/>
        <v>0</v>
      </c>
      <c r="Y47" s="182">
        <f t="shared" si="16"/>
        <v>0</v>
      </c>
      <c r="Z47" s="183"/>
      <c r="AA47" s="165"/>
    </row>
    <row r="48" spans="1:27" s="159" customFormat="1" ht="13.5" hidden="1" customHeight="1">
      <c r="A48" s="166"/>
      <c r="B48" s="184" t="s">
        <v>326</v>
      </c>
      <c r="C48" s="185" t="s">
        <v>36</v>
      </c>
      <c r="D48" s="175"/>
      <c r="E48" s="175"/>
      <c r="F48" s="176">
        <f t="shared" si="10"/>
        <v>0</v>
      </c>
      <c r="G48" s="186">
        <f t="shared" si="2"/>
        <v>12</v>
      </c>
      <c r="H48" s="178">
        <f t="shared" si="21"/>
        <v>0</v>
      </c>
      <c r="I48" s="187">
        <f t="shared" si="3"/>
        <v>2</v>
      </c>
      <c r="J48" s="178">
        <f t="shared" si="17"/>
        <v>0</v>
      </c>
      <c r="K48" s="360">
        <f t="shared" si="4"/>
        <v>0.03</v>
      </c>
      <c r="L48" s="176">
        <f t="shared" si="5"/>
        <v>0</v>
      </c>
      <c r="M48" s="176">
        <f t="shared" si="11"/>
        <v>0</v>
      </c>
      <c r="N48" s="188">
        <f t="shared" si="6"/>
        <v>5</v>
      </c>
      <c r="O48" s="176">
        <f t="shared" si="18"/>
        <v>0</v>
      </c>
      <c r="P48" s="176">
        <f t="shared" si="19"/>
        <v>0</v>
      </c>
      <c r="Q48" s="187">
        <f t="shared" si="7"/>
        <v>10</v>
      </c>
      <c r="R48" s="176">
        <f t="shared" si="20"/>
        <v>0</v>
      </c>
      <c r="S48" s="176">
        <f t="shared" si="12"/>
        <v>0</v>
      </c>
      <c r="T48" s="187">
        <f t="shared" si="8"/>
        <v>0</v>
      </c>
      <c r="U48" s="176">
        <f t="shared" si="13"/>
        <v>0</v>
      </c>
      <c r="V48" s="181">
        <f t="shared" si="14"/>
        <v>0</v>
      </c>
      <c r="W48" s="187">
        <f t="shared" si="9"/>
        <v>0</v>
      </c>
      <c r="X48" s="181">
        <f t="shared" si="15"/>
        <v>0</v>
      </c>
      <c r="Y48" s="182">
        <f t="shared" si="16"/>
        <v>0</v>
      </c>
      <c r="Z48" s="183"/>
      <c r="AA48" s="165"/>
    </row>
    <row r="49" spans="1:27" s="159" customFormat="1" ht="13.5" hidden="1" customHeight="1">
      <c r="A49" s="166"/>
      <c r="B49" s="184" t="s">
        <v>327</v>
      </c>
      <c r="C49" s="185" t="s">
        <v>36</v>
      </c>
      <c r="D49" s="175"/>
      <c r="E49" s="175"/>
      <c r="F49" s="176">
        <f t="shared" si="10"/>
        <v>0</v>
      </c>
      <c r="G49" s="186">
        <f t="shared" si="2"/>
        <v>12</v>
      </c>
      <c r="H49" s="178">
        <f t="shared" si="21"/>
        <v>0</v>
      </c>
      <c r="I49" s="187">
        <f t="shared" si="3"/>
        <v>2</v>
      </c>
      <c r="J49" s="178">
        <f t="shared" si="17"/>
        <v>0</v>
      </c>
      <c r="K49" s="360">
        <f t="shared" si="4"/>
        <v>0.03</v>
      </c>
      <c r="L49" s="176">
        <f t="shared" si="5"/>
        <v>0</v>
      </c>
      <c r="M49" s="176">
        <f t="shared" si="11"/>
        <v>0</v>
      </c>
      <c r="N49" s="188">
        <f t="shared" si="6"/>
        <v>5</v>
      </c>
      <c r="O49" s="176">
        <f t="shared" si="18"/>
        <v>0</v>
      </c>
      <c r="P49" s="176">
        <f t="shared" si="19"/>
        <v>0</v>
      </c>
      <c r="Q49" s="187">
        <f t="shared" si="7"/>
        <v>10</v>
      </c>
      <c r="R49" s="176">
        <f t="shared" si="20"/>
        <v>0</v>
      </c>
      <c r="S49" s="176">
        <f t="shared" si="12"/>
        <v>0</v>
      </c>
      <c r="T49" s="187">
        <f t="shared" si="8"/>
        <v>0</v>
      </c>
      <c r="U49" s="176">
        <f t="shared" si="13"/>
        <v>0</v>
      </c>
      <c r="V49" s="181">
        <f t="shared" si="14"/>
        <v>0</v>
      </c>
      <c r="W49" s="187">
        <f t="shared" si="9"/>
        <v>0</v>
      </c>
      <c r="X49" s="181">
        <f t="shared" si="15"/>
        <v>0</v>
      </c>
      <c r="Y49" s="182">
        <f t="shared" si="16"/>
        <v>0</v>
      </c>
      <c r="Z49" s="183"/>
      <c r="AA49" s="165"/>
    </row>
    <row r="50" spans="1:27" s="159" customFormat="1" ht="13.5" hidden="1" customHeight="1">
      <c r="A50" s="166"/>
      <c r="B50" s="184" t="s">
        <v>328</v>
      </c>
      <c r="C50" s="185" t="s">
        <v>36</v>
      </c>
      <c r="D50" s="175"/>
      <c r="E50" s="175"/>
      <c r="F50" s="176">
        <f t="shared" si="10"/>
        <v>0</v>
      </c>
      <c r="G50" s="186">
        <f t="shared" si="2"/>
        <v>12</v>
      </c>
      <c r="H50" s="178">
        <f t="shared" si="21"/>
        <v>0</v>
      </c>
      <c r="I50" s="187">
        <f t="shared" si="3"/>
        <v>2</v>
      </c>
      <c r="J50" s="178">
        <f t="shared" si="17"/>
        <v>0</v>
      </c>
      <c r="K50" s="360">
        <f t="shared" si="4"/>
        <v>0.03</v>
      </c>
      <c r="L50" s="176">
        <f t="shared" si="5"/>
        <v>0</v>
      </c>
      <c r="M50" s="176">
        <f t="shared" si="11"/>
        <v>0</v>
      </c>
      <c r="N50" s="188">
        <f t="shared" si="6"/>
        <v>5</v>
      </c>
      <c r="O50" s="176">
        <f t="shared" si="18"/>
        <v>0</v>
      </c>
      <c r="P50" s="176">
        <f t="shared" si="19"/>
        <v>0</v>
      </c>
      <c r="Q50" s="187">
        <f t="shared" si="7"/>
        <v>10</v>
      </c>
      <c r="R50" s="176">
        <f t="shared" si="20"/>
        <v>0</v>
      </c>
      <c r="S50" s="176">
        <f t="shared" si="12"/>
        <v>0</v>
      </c>
      <c r="T50" s="187">
        <f t="shared" si="8"/>
        <v>0</v>
      </c>
      <c r="U50" s="176">
        <f t="shared" si="13"/>
        <v>0</v>
      </c>
      <c r="V50" s="181">
        <f t="shared" si="14"/>
        <v>0</v>
      </c>
      <c r="W50" s="187">
        <f t="shared" si="9"/>
        <v>0</v>
      </c>
      <c r="X50" s="181">
        <f t="shared" si="15"/>
        <v>0</v>
      </c>
      <c r="Y50" s="182">
        <f t="shared" si="16"/>
        <v>0</v>
      </c>
      <c r="Z50" s="183"/>
      <c r="AA50" s="165"/>
    </row>
    <row r="51" spans="1:27" s="159" customFormat="1" ht="13.5" hidden="1" customHeight="1">
      <c r="A51" s="166"/>
      <c r="B51" s="184" t="s">
        <v>329</v>
      </c>
      <c r="C51" s="185" t="s">
        <v>36</v>
      </c>
      <c r="D51" s="175"/>
      <c r="E51" s="175"/>
      <c r="F51" s="176">
        <f t="shared" si="10"/>
        <v>0</v>
      </c>
      <c r="G51" s="186">
        <f t="shared" si="2"/>
        <v>12</v>
      </c>
      <c r="H51" s="178">
        <f t="shared" si="21"/>
        <v>0</v>
      </c>
      <c r="I51" s="187">
        <f t="shared" si="3"/>
        <v>2</v>
      </c>
      <c r="J51" s="178">
        <f t="shared" si="17"/>
        <v>0</v>
      </c>
      <c r="K51" s="360">
        <f t="shared" si="4"/>
        <v>0.03</v>
      </c>
      <c r="L51" s="176">
        <f t="shared" si="5"/>
        <v>0</v>
      </c>
      <c r="M51" s="176">
        <f t="shared" si="11"/>
        <v>0</v>
      </c>
      <c r="N51" s="188">
        <f t="shared" si="6"/>
        <v>5</v>
      </c>
      <c r="O51" s="176">
        <f t="shared" si="18"/>
        <v>0</v>
      </c>
      <c r="P51" s="176">
        <f t="shared" si="19"/>
        <v>0</v>
      </c>
      <c r="Q51" s="187">
        <f t="shared" si="7"/>
        <v>10</v>
      </c>
      <c r="R51" s="176">
        <f t="shared" si="20"/>
        <v>0</v>
      </c>
      <c r="S51" s="176">
        <f t="shared" si="12"/>
        <v>0</v>
      </c>
      <c r="T51" s="187">
        <f t="shared" si="8"/>
        <v>0</v>
      </c>
      <c r="U51" s="176">
        <f t="shared" si="13"/>
        <v>0</v>
      </c>
      <c r="V51" s="181">
        <f t="shared" si="14"/>
        <v>0</v>
      </c>
      <c r="W51" s="187">
        <f t="shared" si="9"/>
        <v>0</v>
      </c>
      <c r="X51" s="181">
        <f t="shared" si="15"/>
        <v>0</v>
      </c>
      <c r="Y51" s="182">
        <f t="shared" si="16"/>
        <v>0</v>
      </c>
      <c r="Z51" s="183"/>
      <c r="AA51" s="165"/>
    </row>
    <row r="52" spans="1:27" s="159" customFormat="1" ht="13.5" hidden="1" customHeight="1">
      <c r="A52" s="166"/>
      <c r="B52" s="184" t="s">
        <v>330</v>
      </c>
      <c r="C52" s="185" t="s">
        <v>36</v>
      </c>
      <c r="D52" s="175"/>
      <c r="E52" s="175"/>
      <c r="F52" s="176">
        <f t="shared" si="10"/>
        <v>0</v>
      </c>
      <c r="G52" s="186">
        <f t="shared" si="2"/>
        <v>12</v>
      </c>
      <c r="H52" s="178">
        <f t="shared" si="21"/>
        <v>0</v>
      </c>
      <c r="I52" s="187">
        <f t="shared" si="3"/>
        <v>2</v>
      </c>
      <c r="J52" s="178">
        <f t="shared" si="17"/>
        <v>0</v>
      </c>
      <c r="K52" s="360">
        <f t="shared" si="4"/>
        <v>0.03</v>
      </c>
      <c r="L52" s="176">
        <f t="shared" si="5"/>
        <v>0</v>
      </c>
      <c r="M52" s="176">
        <f t="shared" si="11"/>
        <v>0</v>
      </c>
      <c r="N52" s="188">
        <f t="shared" si="6"/>
        <v>5</v>
      </c>
      <c r="O52" s="176">
        <f t="shared" si="18"/>
        <v>0</v>
      </c>
      <c r="P52" s="176">
        <f t="shared" si="19"/>
        <v>0</v>
      </c>
      <c r="Q52" s="187">
        <f t="shared" si="7"/>
        <v>10</v>
      </c>
      <c r="R52" s="176">
        <f t="shared" si="20"/>
        <v>0</v>
      </c>
      <c r="S52" s="176">
        <f t="shared" si="12"/>
        <v>0</v>
      </c>
      <c r="T52" s="187">
        <f t="shared" si="8"/>
        <v>0</v>
      </c>
      <c r="U52" s="176">
        <f t="shared" si="13"/>
        <v>0</v>
      </c>
      <c r="V52" s="181">
        <f t="shared" si="14"/>
        <v>0</v>
      </c>
      <c r="W52" s="187">
        <f t="shared" si="9"/>
        <v>0</v>
      </c>
      <c r="X52" s="181">
        <f t="shared" si="15"/>
        <v>0</v>
      </c>
      <c r="Y52" s="182">
        <f t="shared" si="16"/>
        <v>0</v>
      </c>
      <c r="Z52" s="183"/>
      <c r="AA52" s="165"/>
    </row>
    <row r="53" spans="1:27" s="159" customFormat="1" ht="13.5" hidden="1" customHeight="1">
      <c r="A53" s="166"/>
      <c r="B53" s="184" t="s">
        <v>331</v>
      </c>
      <c r="C53" s="185" t="s">
        <v>36</v>
      </c>
      <c r="D53" s="175"/>
      <c r="E53" s="175"/>
      <c r="F53" s="176">
        <f t="shared" si="10"/>
        <v>0</v>
      </c>
      <c r="G53" s="186">
        <f t="shared" si="2"/>
        <v>12</v>
      </c>
      <c r="H53" s="178">
        <f t="shared" si="21"/>
        <v>0</v>
      </c>
      <c r="I53" s="187">
        <f t="shared" si="3"/>
        <v>2</v>
      </c>
      <c r="J53" s="178">
        <f t="shared" si="17"/>
        <v>0</v>
      </c>
      <c r="K53" s="360">
        <f t="shared" si="4"/>
        <v>0.03</v>
      </c>
      <c r="L53" s="176">
        <f t="shared" si="5"/>
        <v>0</v>
      </c>
      <c r="M53" s="176">
        <f t="shared" si="11"/>
        <v>0</v>
      </c>
      <c r="N53" s="188">
        <f t="shared" si="6"/>
        <v>5</v>
      </c>
      <c r="O53" s="176">
        <f t="shared" si="18"/>
        <v>0</v>
      </c>
      <c r="P53" s="176">
        <f t="shared" si="19"/>
        <v>0</v>
      </c>
      <c r="Q53" s="187">
        <f t="shared" si="7"/>
        <v>10</v>
      </c>
      <c r="R53" s="176">
        <f t="shared" si="20"/>
        <v>0</v>
      </c>
      <c r="S53" s="176">
        <f t="shared" si="12"/>
        <v>0</v>
      </c>
      <c r="T53" s="187">
        <f t="shared" si="8"/>
        <v>0</v>
      </c>
      <c r="U53" s="176">
        <f t="shared" si="13"/>
        <v>0</v>
      </c>
      <c r="V53" s="181">
        <f t="shared" si="14"/>
        <v>0</v>
      </c>
      <c r="W53" s="187">
        <f t="shared" si="9"/>
        <v>0</v>
      </c>
      <c r="X53" s="181">
        <f t="shared" si="15"/>
        <v>0</v>
      </c>
      <c r="Y53" s="182">
        <f t="shared" si="16"/>
        <v>0</v>
      </c>
      <c r="Z53" s="183"/>
      <c r="AA53" s="165"/>
    </row>
    <row r="54" spans="1:27" s="159" customFormat="1" ht="13.5" hidden="1" customHeight="1">
      <c r="A54" s="166"/>
      <c r="B54" s="184" t="s">
        <v>332</v>
      </c>
      <c r="C54" s="185" t="s">
        <v>36</v>
      </c>
      <c r="D54" s="175"/>
      <c r="E54" s="175"/>
      <c r="F54" s="176">
        <f t="shared" si="10"/>
        <v>0</v>
      </c>
      <c r="G54" s="186">
        <f t="shared" si="2"/>
        <v>12</v>
      </c>
      <c r="H54" s="178">
        <f t="shared" si="21"/>
        <v>0</v>
      </c>
      <c r="I54" s="187">
        <f t="shared" si="3"/>
        <v>2</v>
      </c>
      <c r="J54" s="178">
        <f t="shared" si="17"/>
        <v>0</v>
      </c>
      <c r="K54" s="360">
        <f t="shared" si="4"/>
        <v>0.03</v>
      </c>
      <c r="L54" s="176">
        <f t="shared" si="5"/>
        <v>0</v>
      </c>
      <c r="M54" s="176">
        <f t="shared" si="11"/>
        <v>0</v>
      </c>
      <c r="N54" s="188">
        <f t="shared" si="6"/>
        <v>5</v>
      </c>
      <c r="O54" s="176">
        <f t="shared" si="18"/>
        <v>0</v>
      </c>
      <c r="P54" s="176">
        <f t="shared" si="19"/>
        <v>0</v>
      </c>
      <c r="Q54" s="187">
        <f t="shared" si="7"/>
        <v>10</v>
      </c>
      <c r="R54" s="176">
        <f t="shared" si="20"/>
        <v>0</v>
      </c>
      <c r="S54" s="176">
        <f t="shared" si="12"/>
        <v>0</v>
      </c>
      <c r="T54" s="187">
        <f t="shared" si="8"/>
        <v>0</v>
      </c>
      <c r="U54" s="176">
        <f t="shared" si="13"/>
        <v>0</v>
      </c>
      <c r="V54" s="181">
        <f t="shared" si="14"/>
        <v>0</v>
      </c>
      <c r="W54" s="187">
        <f t="shared" si="9"/>
        <v>0</v>
      </c>
      <c r="X54" s="181">
        <f t="shared" si="15"/>
        <v>0</v>
      </c>
      <c r="Y54" s="182">
        <f t="shared" si="16"/>
        <v>0</v>
      </c>
      <c r="Z54" s="183"/>
      <c r="AA54" s="165"/>
    </row>
    <row r="55" spans="1:27" s="159" customFormat="1" ht="6" customHeight="1">
      <c r="A55" s="189"/>
      <c r="B55" s="190"/>
      <c r="C55" s="190"/>
      <c r="D55" s="191"/>
      <c r="E55" s="191"/>
      <c r="F55" s="190"/>
      <c r="G55" s="191"/>
      <c r="H55" s="191"/>
      <c r="I55" s="191"/>
      <c r="J55" s="191"/>
      <c r="K55" s="191"/>
      <c r="L55" s="191"/>
      <c r="M55" s="191"/>
      <c r="N55" s="191"/>
      <c r="O55" s="191"/>
      <c r="P55" s="191"/>
      <c r="Q55" s="191"/>
      <c r="R55" s="191"/>
      <c r="S55" s="191"/>
      <c r="T55" s="191"/>
      <c r="U55" s="191"/>
      <c r="V55" s="191"/>
      <c r="W55" s="191"/>
      <c r="X55" s="191"/>
      <c r="Y55" s="191"/>
      <c r="Z55" s="192"/>
      <c r="AA55" s="165"/>
    </row>
    <row r="56" spans="1:27">
      <c r="AA56" s="165"/>
    </row>
    <row r="57" spans="1:27">
      <c r="AA57" s="165"/>
    </row>
    <row r="58" spans="1:27">
      <c r="AA58" s="165"/>
    </row>
    <row r="59" spans="1:27">
      <c r="AA59" s="165"/>
    </row>
    <row r="60" spans="1:27">
      <c r="AA60" s="165"/>
    </row>
    <row r="61" spans="1:27">
      <c r="AA61" s="165"/>
    </row>
    <row r="62" spans="1:27">
      <c r="AA62" s="165"/>
    </row>
  </sheetData>
  <sheetProtection algorithmName="SHA-512" hashValue="piL0X92TrpnyzmOISZmU5kYEObaCzuhikvayuy/klbi3myl/LdLcNMs63ZFeRRJW3ERSsIOGp9xGE1czKfG3Pw==" saltValue="NUHJ2ycU1jxLAGtlrKsdcw==" spinCount="100000" sheet="1" objects="1" scenarios="1"/>
  <mergeCells count="3">
    <mergeCell ref="Q1:R1"/>
    <mergeCell ref="J1:O1"/>
    <mergeCell ref="B1:H1"/>
  </mergeCells>
  <hyperlinks>
    <hyperlink ref="J1" location="'Full-cost-accounting'!A1" display="Full-cost-accounting" xr:uid="{00000000-0004-0000-0200-000000000000}"/>
  </hyperlinks>
  <pageMargins left="0.70866141732283472" right="0.70866141732283472" top="0.78740157480314965" bottom="0.78740157480314965" header="0.31496062992125984" footer="0.31496062992125984"/>
  <pageSetup paperSize="9" scale="49" orientation="landscape" r:id="rId1"/>
  <headerFooter>
    <oddFooter>&amp;L&amp;F__&amp;A&amp;Rpage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H56"/>
  <sheetViews>
    <sheetView showGridLines="0" zoomScale="70" zoomScaleNormal="70" workbookViewId="0">
      <pane xSplit="6" ySplit="4" topLeftCell="G5" activePane="bottomRight" state="frozen"/>
      <selection activeCell="B2" sqref="B2"/>
      <selection pane="topRight" activeCell="B2" sqref="B2"/>
      <selection pane="bottomLeft" activeCell="B2" sqref="B2"/>
      <selection pane="bottomRight"/>
    </sheetView>
  </sheetViews>
  <sheetFormatPr defaultColWidth="11.41796875" defaultRowHeight="14.4"/>
  <cols>
    <col min="1" max="1" width="1.20703125" style="204" customWidth="1"/>
    <col min="2" max="2" width="7.20703125" style="279" customWidth="1"/>
    <col min="3" max="3" width="26.5234375" style="279" customWidth="1"/>
    <col min="4" max="4" width="9.5234375" style="204" customWidth="1"/>
    <col min="5" max="5" width="19" style="204" customWidth="1"/>
    <col min="6" max="6" width="24.20703125" style="204" customWidth="1"/>
    <col min="7" max="7" width="18.5234375" style="204" customWidth="1"/>
    <col min="8" max="8" width="18.89453125" style="204" customWidth="1"/>
    <col min="9" max="31" width="16.5234375" style="204" customWidth="1"/>
    <col min="32" max="56" width="16.5234375" style="204" hidden="1" customWidth="1"/>
    <col min="57" max="57" width="1.20703125" style="204" customWidth="1"/>
    <col min="58" max="16384" width="11.41796875" style="204"/>
  </cols>
  <sheetData>
    <row r="1" spans="1:60" s="199" customFormat="1" ht="34.950000000000003" customHeight="1">
      <c r="A1" s="146"/>
      <c r="B1" s="504" t="s">
        <v>539</v>
      </c>
      <c r="C1" s="504"/>
      <c r="D1" s="504"/>
      <c r="E1" s="504"/>
      <c r="F1" s="194"/>
      <c r="G1" s="195" t="s">
        <v>559</v>
      </c>
      <c r="H1" s="196"/>
      <c r="I1" s="196"/>
      <c r="J1" s="196"/>
      <c r="K1" s="196"/>
      <c r="L1" s="196"/>
      <c r="M1" s="196"/>
      <c r="N1" s="196"/>
      <c r="O1" s="196"/>
      <c r="P1" s="196"/>
      <c r="Q1" s="196"/>
      <c r="R1" s="196"/>
      <c r="S1" s="196"/>
      <c r="T1" s="196"/>
      <c r="U1" s="196"/>
      <c r="V1" s="196"/>
      <c r="W1" s="196"/>
      <c r="X1" s="502"/>
      <c r="Y1" s="502"/>
      <c r="Z1" s="196"/>
      <c r="AA1" s="196"/>
      <c r="AB1" s="196"/>
      <c r="AC1" s="196"/>
      <c r="AD1" s="196"/>
      <c r="AE1" s="196"/>
      <c r="AF1" s="196"/>
      <c r="AG1" s="196"/>
      <c r="AH1" s="502"/>
      <c r="AI1" s="502"/>
      <c r="AJ1" s="196"/>
      <c r="AK1" s="196"/>
      <c r="AL1" s="196"/>
      <c r="AM1" s="196"/>
      <c r="AN1" s="196"/>
      <c r="AO1" s="196"/>
      <c r="AP1" s="196"/>
      <c r="AQ1" s="196"/>
      <c r="AR1" s="502"/>
      <c r="AS1" s="502"/>
      <c r="AT1" s="196"/>
      <c r="AU1" s="196"/>
      <c r="AV1" s="196"/>
      <c r="AW1" s="196"/>
      <c r="AX1" s="196"/>
      <c r="AY1" s="196"/>
      <c r="AZ1" s="196"/>
      <c r="BA1" s="196"/>
      <c r="BB1" s="502"/>
      <c r="BC1" s="502"/>
      <c r="BD1" s="194"/>
      <c r="BE1" s="197"/>
      <c r="BF1" s="198"/>
      <c r="BG1" s="198"/>
      <c r="BH1" s="198"/>
    </row>
    <row r="2" spans="1:60" s="205" customFormat="1" ht="6" customHeight="1">
      <c r="A2" s="200"/>
      <c r="B2" s="201"/>
      <c r="C2" s="201"/>
      <c r="D2" s="201"/>
      <c r="E2" s="201"/>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3"/>
      <c r="BF2" s="204"/>
      <c r="BG2" s="204"/>
      <c r="BH2" s="204"/>
    </row>
    <row r="3" spans="1:60" s="210" customFormat="1">
      <c r="A3" s="206"/>
      <c r="B3" s="508" t="s">
        <v>558</v>
      </c>
      <c r="C3" s="509"/>
      <c r="D3" s="509"/>
      <c r="E3" s="509"/>
      <c r="F3" s="510"/>
      <c r="G3" s="207" t="s">
        <v>274</v>
      </c>
      <c r="H3" s="207" t="s">
        <v>275</v>
      </c>
      <c r="I3" s="207" t="s">
        <v>276</v>
      </c>
      <c r="J3" s="207" t="s">
        <v>277</v>
      </c>
      <c r="K3" s="207" t="s">
        <v>278</v>
      </c>
      <c r="L3" s="207" t="s">
        <v>279</v>
      </c>
      <c r="M3" s="207" t="s">
        <v>280</v>
      </c>
      <c r="N3" s="207" t="s">
        <v>281</v>
      </c>
      <c r="O3" s="207" t="s">
        <v>282</v>
      </c>
      <c r="P3" s="207" t="s">
        <v>233</v>
      </c>
      <c r="Q3" s="207" t="s">
        <v>234</v>
      </c>
      <c r="R3" s="207" t="s">
        <v>235</v>
      </c>
      <c r="S3" s="207" t="s">
        <v>236</v>
      </c>
      <c r="T3" s="207" t="s">
        <v>237</v>
      </c>
      <c r="U3" s="207" t="s">
        <v>238</v>
      </c>
      <c r="V3" s="207" t="s">
        <v>239</v>
      </c>
      <c r="W3" s="207" t="s">
        <v>240</v>
      </c>
      <c r="X3" s="207" t="s">
        <v>241</v>
      </c>
      <c r="Y3" s="207" t="s">
        <v>242</v>
      </c>
      <c r="Z3" s="207" t="s">
        <v>243</v>
      </c>
      <c r="AA3" s="207" t="s">
        <v>244</v>
      </c>
      <c r="AB3" s="207" t="s">
        <v>245</v>
      </c>
      <c r="AC3" s="207" t="s">
        <v>246</v>
      </c>
      <c r="AD3" s="207" t="s">
        <v>247</v>
      </c>
      <c r="AE3" s="207" t="s">
        <v>248</v>
      </c>
      <c r="AF3" s="207" t="s">
        <v>249</v>
      </c>
      <c r="AG3" s="207" t="s">
        <v>250</v>
      </c>
      <c r="AH3" s="207" t="s">
        <v>251</v>
      </c>
      <c r="AI3" s="207" t="s">
        <v>252</v>
      </c>
      <c r="AJ3" s="207" t="s">
        <v>253</v>
      </c>
      <c r="AK3" s="207" t="s">
        <v>254</v>
      </c>
      <c r="AL3" s="207" t="s">
        <v>255</v>
      </c>
      <c r="AM3" s="207" t="s">
        <v>256</v>
      </c>
      <c r="AN3" s="207" t="s">
        <v>257</v>
      </c>
      <c r="AO3" s="207" t="s">
        <v>258</v>
      </c>
      <c r="AP3" s="207" t="s">
        <v>259</v>
      </c>
      <c r="AQ3" s="207" t="s">
        <v>260</v>
      </c>
      <c r="AR3" s="207" t="s">
        <v>261</v>
      </c>
      <c r="AS3" s="207" t="s">
        <v>262</v>
      </c>
      <c r="AT3" s="207" t="s">
        <v>263</v>
      </c>
      <c r="AU3" s="207" t="s">
        <v>264</v>
      </c>
      <c r="AV3" s="207" t="s">
        <v>265</v>
      </c>
      <c r="AW3" s="207" t="s">
        <v>266</v>
      </c>
      <c r="AX3" s="207" t="s">
        <v>267</v>
      </c>
      <c r="AY3" s="207" t="s">
        <v>268</v>
      </c>
      <c r="AZ3" s="207" t="s">
        <v>269</v>
      </c>
      <c r="BA3" s="207" t="s">
        <v>270</v>
      </c>
      <c r="BB3" s="207" t="s">
        <v>271</v>
      </c>
      <c r="BC3" s="207" t="s">
        <v>272</v>
      </c>
      <c r="BD3" s="207" t="s">
        <v>273</v>
      </c>
      <c r="BE3" s="208"/>
      <c r="BF3" s="209"/>
      <c r="BG3" s="209"/>
      <c r="BH3" s="209"/>
    </row>
    <row r="4" spans="1:60" s="210" customFormat="1" ht="25.8">
      <c r="A4" s="206"/>
      <c r="B4" s="511"/>
      <c r="C4" s="512"/>
      <c r="D4" s="512"/>
      <c r="E4" s="512"/>
      <c r="F4" s="513"/>
      <c r="G4" s="211" t="s">
        <v>177</v>
      </c>
      <c r="H4" s="211" t="s">
        <v>155</v>
      </c>
      <c r="I4" s="211" t="s">
        <v>536</v>
      </c>
      <c r="J4" s="212" t="s">
        <v>36</v>
      </c>
      <c r="K4" s="212" t="s">
        <v>36</v>
      </c>
      <c r="L4" s="212" t="s">
        <v>36</v>
      </c>
      <c r="M4" s="212" t="s">
        <v>36</v>
      </c>
      <c r="N4" s="212" t="s">
        <v>36</v>
      </c>
      <c r="O4" s="212" t="s">
        <v>36</v>
      </c>
      <c r="P4" s="212" t="s">
        <v>36</v>
      </c>
      <c r="Q4" s="212" t="s">
        <v>36</v>
      </c>
      <c r="R4" s="212" t="s">
        <v>36</v>
      </c>
      <c r="S4" s="212" t="s">
        <v>36</v>
      </c>
      <c r="T4" s="212" t="s">
        <v>36</v>
      </c>
      <c r="U4" s="212" t="s">
        <v>36</v>
      </c>
      <c r="V4" s="212" t="s">
        <v>36</v>
      </c>
      <c r="W4" s="212" t="s">
        <v>36</v>
      </c>
      <c r="X4" s="212" t="s">
        <v>36</v>
      </c>
      <c r="Y4" s="212" t="s">
        <v>36</v>
      </c>
      <c r="Z4" s="212" t="s">
        <v>36</v>
      </c>
      <c r="AA4" s="212" t="s">
        <v>36</v>
      </c>
      <c r="AB4" s="212" t="s">
        <v>36</v>
      </c>
      <c r="AC4" s="212" t="s">
        <v>36</v>
      </c>
      <c r="AD4" s="212" t="s">
        <v>36</v>
      </c>
      <c r="AE4" s="212" t="s">
        <v>36</v>
      </c>
      <c r="AF4" s="212" t="s">
        <v>36</v>
      </c>
      <c r="AG4" s="212" t="s">
        <v>36</v>
      </c>
      <c r="AH4" s="212" t="s">
        <v>36</v>
      </c>
      <c r="AI4" s="212" t="s">
        <v>36</v>
      </c>
      <c r="AJ4" s="212" t="s">
        <v>36</v>
      </c>
      <c r="AK4" s="212" t="s">
        <v>36</v>
      </c>
      <c r="AL4" s="212" t="s">
        <v>36</v>
      </c>
      <c r="AM4" s="212" t="s">
        <v>36</v>
      </c>
      <c r="AN4" s="212" t="s">
        <v>36</v>
      </c>
      <c r="AO4" s="212" t="s">
        <v>36</v>
      </c>
      <c r="AP4" s="212" t="s">
        <v>36</v>
      </c>
      <c r="AQ4" s="212" t="s">
        <v>36</v>
      </c>
      <c r="AR4" s="212" t="s">
        <v>36</v>
      </c>
      <c r="AS4" s="212" t="s">
        <v>36</v>
      </c>
      <c r="AT4" s="212" t="s">
        <v>36</v>
      </c>
      <c r="AU4" s="212" t="s">
        <v>36</v>
      </c>
      <c r="AV4" s="212" t="s">
        <v>36</v>
      </c>
      <c r="AW4" s="212" t="s">
        <v>36</v>
      </c>
      <c r="AX4" s="212" t="s">
        <v>36</v>
      </c>
      <c r="AY4" s="212" t="s">
        <v>36</v>
      </c>
      <c r="AZ4" s="212" t="s">
        <v>36</v>
      </c>
      <c r="BA4" s="212" t="s">
        <v>36</v>
      </c>
      <c r="BB4" s="212" t="s">
        <v>36</v>
      </c>
      <c r="BC4" s="212" t="s">
        <v>36</v>
      </c>
      <c r="BD4" s="212" t="s">
        <v>36</v>
      </c>
      <c r="BE4" s="208"/>
      <c r="BF4" s="209"/>
      <c r="BG4" s="209"/>
      <c r="BH4" s="209"/>
    </row>
    <row r="5" spans="1:60" s="205" customFormat="1">
      <c r="A5" s="213"/>
      <c r="B5" s="214" t="s">
        <v>107</v>
      </c>
      <c r="C5" s="215"/>
      <c r="D5" s="215"/>
      <c r="E5" s="215"/>
      <c r="F5" s="216" t="s">
        <v>196</v>
      </c>
      <c r="G5" s="217">
        <f>52*5*8</f>
        <v>2080</v>
      </c>
      <c r="H5" s="217">
        <f t="shared" ref="H5:I5" si="0">52*5*8</f>
        <v>2080</v>
      </c>
      <c r="I5" s="217">
        <f t="shared" si="0"/>
        <v>2080</v>
      </c>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8"/>
      <c r="BF5" s="204"/>
      <c r="BG5" s="204"/>
      <c r="BH5" s="204"/>
    </row>
    <row r="6" spans="1:60">
      <c r="A6" s="213"/>
      <c r="B6" s="219" t="s">
        <v>108</v>
      </c>
      <c r="C6" s="220"/>
      <c r="D6" s="220"/>
      <c r="E6" s="220"/>
      <c r="F6" s="221"/>
      <c r="G6" s="222">
        <v>90000</v>
      </c>
      <c r="H6" s="222">
        <v>80000</v>
      </c>
      <c r="I6" s="222">
        <v>50000</v>
      </c>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18"/>
    </row>
    <row r="7" spans="1:60">
      <c r="A7" s="213"/>
      <c r="B7" s="223" t="s">
        <v>109</v>
      </c>
      <c r="C7" s="224"/>
      <c r="D7" s="224"/>
      <c r="E7" s="224"/>
      <c r="F7" s="225"/>
      <c r="G7" s="222">
        <v>40000</v>
      </c>
      <c r="H7" s="222">
        <v>30000</v>
      </c>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18"/>
    </row>
    <row r="8" spans="1:60">
      <c r="A8" s="213"/>
      <c r="B8" s="223" t="s">
        <v>110</v>
      </c>
      <c r="C8" s="224"/>
      <c r="D8" s="224"/>
      <c r="E8" s="224"/>
      <c r="F8" s="226"/>
      <c r="G8" s="222">
        <v>20000</v>
      </c>
      <c r="H8" s="222">
        <v>20000</v>
      </c>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18"/>
    </row>
    <row r="9" spans="1:60">
      <c r="A9" s="213"/>
      <c r="B9" s="227" t="s">
        <v>111</v>
      </c>
      <c r="C9" s="224"/>
      <c r="D9" s="224"/>
      <c r="E9" s="224"/>
      <c r="F9" s="226"/>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18"/>
    </row>
    <row r="10" spans="1:60">
      <c r="A10" s="213"/>
      <c r="B10" s="228" t="s">
        <v>112</v>
      </c>
      <c r="C10" s="229"/>
      <c r="D10" s="230"/>
      <c r="E10" s="230"/>
      <c r="F10" s="231"/>
      <c r="G10" s="232">
        <f>SUM(G6:G9)</f>
        <v>150000</v>
      </c>
      <c r="H10" s="232">
        <f t="shared" ref="H10:BD10" si="1">SUM(H6:H9)</f>
        <v>130000</v>
      </c>
      <c r="I10" s="232">
        <f t="shared" si="1"/>
        <v>50000</v>
      </c>
      <c r="J10" s="232">
        <f t="shared" si="1"/>
        <v>0</v>
      </c>
      <c r="K10" s="232">
        <f t="shared" si="1"/>
        <v>0</v>
      </c>
      <c r="L10" s="232">
        <f t="shared" si="1"/>
        <v>0</v>
      </c>
      <c r="M10" s="232">
        <f t="shared" si="1"/>
        <v>0</v>
      </c>
      <c r="N10" s="232">
        <f t="shared" si="1"/>
        <v>0</v>
      </c>
      <c r="O10" s="232">
        <f t="shared" si="1"/>
        <v>0</v>
      </c>
      <c r="P10" s="232">
        <f t="shared" ref="P10:Y10" si="2">SUM(P6:P9)</f>
        <v>0</v>
      </c>
      <c r="Q10" s="232">
        <f t="shared" si="2"/>
        <v>0</v>
      </c>
      <c r="R10" s="232">
        <f t="shared" si="2"/>
        <v>0</v>
      </c>
      <c r="S10" s="232">
        <f t="shared" si="2"/>
        <v>0</v>
      </c>
      <c r="T10" s="232">
        <f t="shared" si="2"/>
        <v>0</v>
      </c>
      <c r="U10" s="232">
        <f t="shared" si="2"/>
        <v>0</v>
      </c>
      <c r="V10" s="232">
        <f t="shared" si="2"/>
        <v>0</v>
      </c>
      <c r="W10" s="232">
        <f t="shared" si="2"/>
        <v>0</v>
      </c>
      <c r="X10" s="232">
        <f t="shared" si="2"/>
        <v>0</v>
      </c>
      <c r="Y10" s="232">
        <f t="shared" si="2"/>
        <v>0</v>
      </c>
      <c r="Z10" s="232">
        <f t="shared" si="1"/>
        <v>0</v>
      </c>
      <c r="AA10" s="232">
        <f t="shared" si="1"/>
        <v>0</v>
      </c>
      <c r="AB10" s="232">
        <f t="shared" si="1"/>
        <v>0</v>
      </c>
      <c r="AC10" s="232">
        <f t="shared" si="1"/>
        <v>0</v>
      </c>
      <c r="AD10" s="232">
        <f t="shared" si="1"/>
        <v>0</v>
      </c>
      <c r="AE10" s="232">
        <f t="shared" si="1"/>
        <v>0</v>
      </c>
      <c r="AF10" s="232">
        <f t="shared" si="1"/>
        <v>0</v>
      </c>
      <c r="AG10" s="232">
        <f t="shared" si="1"/>
        <v>0</v>
      </c>
      <c r="AH10" s="232">
        <f t="shared" si="1"/>
        <v>0</v>
      </c>
      <c r="AI10" s="232">
        <f t="shared" si="1"/>
        <v>0</v>
      </c>
      <c r="AJ10" s="232">
        <f t="shared" ref="AJ10:AS10" si="3">SUM(AJ6:AJ9)</f>
        <v>0</v>
      </c>
      <c r="AK10" s="232">
        <f t="shared" si="3"/>
        <v>0</v>
      </c>
      <c r="AL10" s="232">
        <f t="shared" si="3"/>
        <v>0</v>
      </c>
      <c r="AM10" s="232">
        <f t="shared" si="3"/>
        <v>0</v>
      </c>
      <c r="AN10" s="232">
        <f t="shared" si="3"/>
        <v>0</v>
      </c>
      <c r="AO10" s="232">
        <f t="shared" si="3"/>
        <v>0</v>
      </c>
      <c r="AP10" s="232">
        <f t="shared" si="3"/>
        <v>0</v>
      </c>
      <c r="AQ10" s="232">
        <f t="shared" si="3"/>
        <v>0</v>
      </c>
      <c r="AR10" s="232">
        <f t="shared" si="3"/>
        <v>0</v>
      </c>
      <c r="AS10" s="232">
        <f t="shared" si="3"/>
        <v>0</v>
      </c>
      <c r="AT10" s="232">
        <f t="shared" si="1"/>
        <v>0</v>
      </c>
      <c r="AU10" s="232">
        <f t="shared" si="1"/>
        <v>0</v>
      </c>
      <c r="AV10" s="232">
        <f t="shared" si="1"/>
        <v>0</v>
      </c>
      <c r="AW10" s="232">
        <f t="shared" si="1"/>
        <v>0</v>
      </c>
      <c r="AX10" s="232">
        <f t="shared" si="1"/>
        <v>0</v>
      </c>
      <c r="AY10" s="232">
        <f t="shared" si="1"/>
        <v>0</v>
      </c>
      <c r="AZ10" s="232">
        <f t="shared" si="1"/>
        <v>0</v>
      </c>
      <c r="BA10" s="232">
        <f t="shared" si="1"/>
        <v>0</v>
      </c>
      <c r="BB10" s="232">
        <f t="shared" si="1"/>
        <v>0</v>
      </c>
      <c r="BC10" s="232">
        <f t="shared" si="1"/>
        <v>0</v>
      </c>
      <c r="BD10" s="232">
        <f t="shared" si="1"/>
        <v>0</v>
      </c>
      <c r="BE10" s="218"/>
    </row>
    <row r="11" spans="1:60">
      <c r="A11" s="213"/>
      <c r="B11" s="233"/>
      <c r="C11" s="220"/>
      <c r="D11" s="220"/>
      <c r="E11" s="220"/>
      <c r="F11" s="234"/>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18"/>
    </row>
    <row r="12" spans="1:60">
      <c r="A12" s="213"/>
      <c r="B12" s="227" t="s">
        <v>113</v>
      </c>
      <c r="C12" s="224"/>
      <c r="D12" s="224"/>
      <c r="E12" s="236"/>
      <c r="F12" s="237"/>
      <c r="G12" s="238">
        <v>8</v>
      </c>
      <c r="H12" s="238">
        <v>8</v>
      </c>
      <c r="I12" s="238">
        <v>8</v>
      </c>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18"/>
    </row>
    <row r="13" spans="1:60">
      <c r="A13" s="213"/>
      <c r="B13" s="227" t="s">
        <v>114</v>
      </c>
      <c r="C13" s="224"/>
      <c r="D13" s="224"/>
      <c r="E13" s="236"/>
      <c r="F13" s="226"/>
      <c r="G13" s="239">
        <f>IF(G10=0,"",G10/G12)</f>
        <v>18750</v>
      </c>
      <c r="H13" s="239">
        <f t="shared" ref="H13:BD13" si="4">IF(H10=0,"",H10/H12)</f>
        <v>16250</v>
      </c>
      <c r="I13" s="239">
        <f t="shared" si="4"/>
        <v>6250</v>
      </c>
      <c r="J13" s="239" t="str">
        <f t="shared" si="4"/>
        <v/>
      </c>
      <c r="K13" s="239" t="str">
        <f t="shared" si="4"/>
        <v/>
      </c>
      <c r="L13" s="239" t="str">
        <f t="shared" si="4"/>
        <v/>
      </c>
      <c r="M13" s="239" t="str">
        <f t="shared" si="4"/>
        <v/>
      </c>
      <c r="N13" s="239" t="str">
        <f t="shared" si="4"/>
        <v/>
      </c>
      <c r="O13" s="239" t="str">
        <f t="shared" si="4"/>
        <v/>
      </c>
      <c r="P13" s="239" t="str">
        <f t="shared" ref="P13:Y13" si="5">IF(P10=0,"",P10/P12)</f>
        <v/>
      </c>
      <c r="Q13" s="239" t="str">
        <f t="shared" si="5"/>
        <v/>
      </c>
      <c r="R13" s="239" t="str">
        <f t="shared" si="5"/>
        <v/>
      </c>
      <c r="S13" s="239" t="str">
        <f t="shared" si="5"/>
        <v/>
      </c>
      <c r="T13" s="239" t="str">
        <f t="shared" si="5"/>
        <v/>
      </c>
      <c r="U13" s="239" t="str">
        <f t="shared" si="5"/>
        <v/>
      </c>
      <c r="V13" s="239" t="str">
        <f t="shared" si="5"/>
        <v/>
      </c>
      <c r="W13" s="239" t="str">
        <f t="shared" si="5"/>
        <v/>
      </c>
      <c r="X13" s="239" t="str">
        <f t="shared" si="5"/>
        <v/>
      </c>
      <c r="Y13" s="239" t="str">
        <f t="shared" si="5"/>
        <v/>
      </c>
      <c r="Z13" s="239" t="str">
        <f t="shared" si="4"/>
        <v/>
      </c>
      <c r="AA13" s="239" t="str">
        <f t="shared" si="4"/>
        <v/>
      </c>
      <c r="AB13" s="239" t="str">
        <f t="shared" si="4"/>
        <v/>
      </c>
      <c r="AC13" s="239" t="str">
        <f t="shared" si="4"/>
        <v/>
      </c>
      <c r="AD13" s="239" t="str">
        <f t="shared" si="4"/>
        <v/>
      </c>
      <c r="AE13" s="239" t="str">
        <f t="shared" si="4"/>
        <v/>
      </c>
      <c r="AF13" s="239" t="str">
        <f t="shared" si="4"/>
        <v/>
      </c>
      <c r="AG13" s="239" t="str">
        <f t="shared" si="4"/>
        <v/>
      </c>
      <c r="AH13" s="239" t="str">
        <f t="shared" si="4"/>
        <v/>
      </c>
      <c r="AI13" s="239" t="str">
        <f t="shared" si="4"/>
        <v/>
      </c>
      <c r="AJ13" s="239" t="str">
        <f t="shared" ref="AJ13:AS13" si="6">IF(AJ10=0,"",AJ10/AJ12)</f>
        <v/>
      </c>
      <c r="AK13" s="239" t="str">
        <f t="shared" si="6"/>
        <v/>
      </c>
      <c r="AL13" s="239" t="str">
        <f t="shared" si="6"/>
        <v/>
      </c>
      <c r="AM13" s="239" t="str">
        <f t="shared" si="6"/>
        <v/>
      </c>
      <c r="AN13" s="239" t="str">
        <f t="shared" si="6"/>
        <v/>
      </c>
      <c r="AO13" s="239" t="str">
        <f t="shared" si="6"/>
        <v/>
      </c>
      <c r="AP13" s="239" t="str">
        <f t="shared" si="6"/>
        <v/>
      </c>
      <c r="AQ13" s="239" t="str">
        <f t="shared" si="6"/>
        <v/>
      </c>
      <c r="AR13" s="239" t="str">
        <f t="shared" si="6"/>
        <v/>
      </c>
      <c r="AS13" s="239" t="str">
        <f t="shared" si="6"/>
        <v/>
      </c>
      <c r="AT13" s="239" t="str">
        <f t="shared" si="4"/>
        <v/>
      </c>
      <c r="AU13" s="239" t="str">
        <f t="shared" si="4"/>
        <v/>
      </c>
      <c r="AV13" s="239" t="str">
        <f t="shared" si="4"/>
        <v/>
      </c>
      <c r="AW13" s="239" t="str">
        <f t="shared" si="4"/>
        <v/>
      </c>
      <c r="AX13" s="239" t="str">
        <f t="shared" si="4"/>
        <v/>
      </c>
      <c r="AY13" s="239" t="str">
        <f t="shared" si="4"/>
        <v/>
      </c>
      <c r="AZ13" s="239" t="str">
        <f t="shared" si="4"/>
        <v/>
      </c>
      <c r="BA13" s="239" t="str">
        <f t="shared" si="4"/>
        <v/>
      </c>
      <c r="BB13" s="239" t="str">
        <f t="shared" si="4"/>
        <v/>
      </c>
      <c r="BC13" s="239" t="str">
        <f t="shared" si="4"/>
        <v/>
      </c>
      <c r="BD13" s="239" t="str">
        <f t="shared" si="4"/>
        <v/>
      </c>
      <c r="BE13" s="218"/>
    </row>
    <row r="14" spans="1:60">
      <c r="A14" s="213"/>
      <c r="B14" s="240">
        <f>'General calc parameter'!C4</f>
        <v>2</v>
      </c>
      <c r="C14" s="224" t="str">
        <f>'General calc parameter'!B4</f>
        <v>Inflation surcharge</v>
      </c>
      <c r="D14" s="224"/>
      <c r="E14" s="224"/>
      <c r="F14" s="226"/>
      <c r="G14" s="239">
        <f>IF(G13="","",G13*$B$14/100)</f>
        <v>375</v>
      </c>
      <c r="H14" s="239">
        <f>IF(H13="","",H13*$B$14/100)</f>
        <v>325</v>
      </c>
      <c r="I14" s="239">
        <f t="shared" ref="I14:BD14" si="7">IF(I13="","",I13*$B$14/100)</f>
        <v>125</v>
      </c>
      <c r="J14" s="239" t="str">
        <f t="shared" si="7"/>
        <v/>
      </c>
      <c r="K14" s="239" t="str">
        <f t="shared" si="7"/>
        <v/>
      </c>
      <c r="L14" s="239" t="str">
        <f t="shared" si="7"/>
        <v/>
      </c>
      <c r="M14" s="239" t="str">
        <f t="shared" si="7"/>
        <v/>
      </c>
      <c r="N14" s="239" t="str">
        <f t="shared" si="7"/>
        <v/>
      </c>
      <c r="O14" s="239" t="str">
        <f t="shared" si="7"/>
        <v/>
      </c>
      <c r="P14" s="239" t="str">
        <f t="shared" si="7"/>
        <v/>
      </c>
      <c r="Q14" s="239" t="str">
        <f t="shared" si="7"/>
        <v/>
      </c>
      <c r="R14" s="239" t="str">
        <f t="shared" si="7"/>
        <v/>
      </c>
      <c r="S14" s="239" t="str">
        <f t="shared" si="7"/>
        <v/>
      </c>
      <c r="T14" s="239" t="str">
        <f t="shared" si="7"/>
        <v/>
      </c>
      <c r="U14" s="239" t="str">
        <f t="shared" si="7"/>
        <v/>
      </c>
      <c r="V14" s="239" t="str">
        <f t="shared" si="7"/>
        <v/>
      </c>
      <c r="W14" s="239" t="str">
        <f t="shared" si="7"/>
        <v/>
      </c>
      <c r="X14" s="239" t="str">
        <f t="shared" si="7"/>
        <v/>
      </c>
      <c r="Y14" s="239" t="str">
        <f t="shared" si="7"/>
        <v/>
      </c>
      <c r="Z14" s="239" t="str">
        <f t="shared" si="7"/>
        <v/>
      </c>
      <c r="AA14" s="239" t="str">
        <f t="shared" si="7"/>
        <v/>
      </c>
      <c r="AB14" s="239" t="str">
        <f t="shared" si="7"/>
        <v/>
      </c>
      <c r="AC14" s="239" t="str">
        <f t="shared" si="7"/>
        <v/>
      </c>
      <c r="AD14" s="239" t="str">
        <f t="shared" si="7"/>
        <v/>
      </c>
      <c r="AE14" s="239" t="str">
        <f t="shared" si="7"/>
        <v/>
      </c>
      <c r="AF14" s="239" t="str">
        <f t="shared" si="7"/>
        <v/>
      </c>
      <c r="AG14" s="239" t="str">
        <f t="shared" si="7"/>
        <v/>
      </c>
      <c r="AH14" s="239" t="str">
        <f t="shared" si="7"/>
        <v/>
      </c>
      <c r="AI14" s="239" t="str">
        <f t="shared" si="7"/>
        <v/>
      </c>
      <c r="AJ14" s="239" t="str">
        <f t="shared" si="7"/>
        <v/>
      </c>
      <c r="AK14" s="239" t="str">
        <f t="shared" si="7"/>
        <v/>
      </c>
      <c r="AL14" s="239" t="str">
        <f t="shared" si="7"/>
        <v/>
      </c>
      <c r="AM14" s="239" t="str">
        <f t="shared" si="7"/>
        <v/>
      </c>
      <c r="AN14" s="239" t="str">
        <f t="shared" si="7"/>
        <v/>
      </c>
      <c r="AO14" s="239" t="str">
        <f t="shared" si="7"/>
        <v/>
      </c>
      <c r="AP14" s="239" t="str">
        <f t="shared" si="7"/>
        <v/>
      </c>
      <c r="AQ14" s="239" t="str">
        <f t="shared" si="7"/>
        <v/>
      </c>
      <c r="AR14" s="239" t="str">
        <f t="shared" si="7"/>
        <v/>
      </c>
      <c r="AS14" s="239" t="str">
        <f t="shared" si="7"/>
        <v/>
      </c>
      <c r="AT14" s="239" t="str">
        <f t="shared" si="7"/>
        <v/>
      </c>
      <c r="AU14" s="239" t="str">
        <f t="shared" si="7"/>
        <v/>
      </c>
      <c r="AV14" s="239" t="str">
        <f t="shared" si="7"/>
        <v/>
      </c>
      <c r="AW14" s="239" t="str">
        <f t="shared" si="7"/>
        <v/>
      </c>
      <c r="AX14" s="239" t="str">
        <f t="shared" si="7"/>
        <v/>
      </c>
      <c r="AY14" s="239" t="str">
        <f t="shared" si="7"/>
        <v/>
      </c>
      <c r="AZ14" s="239" t="str">
        <f t="shared" si="7"/>
        <v/>
      </c>
      <c r="BA14" s="239" t="str">
        <f t="shared" si="7"/>
        <v/>
      </c>
      <c r="BB14" s="239" t="str">
        <f t="shared" si="7"/>
        <v/>
      </c>
      <c r="BC14" s="239" t="str">
        <f t="shared" si="7"/>
        <v/>
      </c>
      <c r="BD14" s="239" t="str">
        <f t="shared" si="7"/>
        <v/>
      </c>
      <c r="BE14" s="218"/>
    </row>
    <row r="15" spans="1:60">
      <c r="A15" s="213"/>
      <c r="B15" s="227" t="s">
        <v>115</v>
      </c>
      <c r="C15" s="224"/>
      <c r="D15" s="224"/>
      <c r="E15" s="224"/>
      <c r="F15" s="226"/>
      <c r="G15" s="357">
        <f>'General calc parameter'!$C$5/100</f>
        <v>0.03</v>
      </c>
      <c r="H15" s="358">
        <f t="shared" ref="H15:BD15" si="8">$G$15</f>
        <v>0.03</v>
      </c>
      <c r="I15" s="358">
        <f t="shared" si="8"/>
        <v>0.03</v>
      </c>
      <c r="J15" s="358">
        <f t="shared" si="8"/>
        <v>0.03</v>
      </c>
      <c r="K15" s="358">
        <f t="shared" si="8"/>
        <v>0.03</v>
      </c>
      <c r="L15" s="358">
        <f t="shared" si="8"/>
        <v>0.03</v>
      </c>
      <c r="M15" s="358">
        <f t="shared" si="8"/>
        <v>0.03</v>
      </c>
      <c r="N15" s="358">
        <f t="shared" si="8"/>
        <v>0.03</v>
      </c>
      <c r="O15" s="358">
        <f t="shared" si="8"/>
        <v>0.03</v>
      </c>
      <c r="P15" s="358">
        <f t="shared" si="8"/>
        <v>0.03</v>
      </c>
      <c r="Q15" s="358">
        <f t="shared" si="8"/>
        <v>0.03</v>
      </c>
      <c r="R15" s="358">
        <f t="shared" si="8"/>
        <v>0.03</v>
      </c>
      <c r="S15" s="358">
        <f t="shared" si="8"/>
        <v>0.03</v>
      </c>
      <c r="T15" s="358">
        <f t="shared" si="8"/>
        <v>0.03</v>
      </c>
      <c r="U15" s="358">
        <f t="shared" si="8"/>
        <v>0.03</v>
      </c>
      <c r="V15" s="358">
        <f t="shared" si="8"/>
        <v>0.03</v>
      </c>
      <c r="W15" s="358">
        <f t="shared" si="8"/>
        <v>0.03</v>
      </c>
      <c r="X15" s="358">
        <f t="shared" si="8"/>
        <v>0.03</v>
      </c>
      <c r="Y15" s="358">
        <f t="shared" si="8"/>
        <v>0.03</v>
      </c>
      <c r="Z15" s="358">
        <f t="shared" si="8"/>
        <v>0.03</v>
      </c>
      <c r="AA15" s="358">
        <f t="shared" si="8"/>
        <v>0.03</v>
      </c>
      <c r="AB15" s="358">
        <f t="shared" si="8"/>
        <v>0.03</v>
      </c>
      <c r="AC15" s="358">
        <f t="shared" si="8"/>
        <v>0.03</v>
      </c>
      <c r="AD15" s="358">
        <f t="shared" si="8"/>
        <v>0.03</v>
      </c>
      <c r="AE15" s="358">
        <f t="shared" si="8"/>
        <v>0.03</v>
      </c>
      <c r="AF15" s="358">
        <f t="shared" si="8"/>
        <v>0.03</v>
      </c>
      <c r="AG15" s="358">
        <f t="shared" si="8"/>
        <v>0.03</v>
      </c>
      <c r="AH15" s="358">
        <f t="shared" si="8"/>
        <v>0.03</v>
      </c>
      <c r="AI15" s="358">
        <f t="shared" si="8"/>
        <v>0.03</v>
      </c>
      <c r="AJ15" s="358">
        <f t="shared" si="8"/>
        <v>0.03</v>
      </c>
      <c r="AK15" s="358">
        <f t="shared" si="8"/>
        <v>0.03</v>
      </c>
      <c r="AL15" s="358">
        <f t="shared" si="8"/>
        <v>0.03</v>
      </c>
      <c r="AM15" s="358">
        <f t="shared" si="8"/>
        <v>0.03</v>
      </c>
      <c r="AN15" s="358">
        <f t="shared" si="8"/>
        <v>0.03</v>
      </c>
      <c r="AO15" s="358">
        <f t="shared" si="8"/>
        <v>0.03</v>
      </c>
      <c r="AP15" s="358">
        <f t="shared" si="8"/>
        <v>0.03</v>
      </c>
      <c r="AQ15" s="358">
        <f t="shared" si="8"/>
        <v>0.03</v>
      </c>
      <c r="AR15" s="358">
        <f t="shared" si="8"/>
        <v>0.03</v>
      </c>
      <c r="AS15" s="358">
        <f t="shared" si="8"/>
        <v>0.03</v>
      </c>
      <c r="AT15" s="358">
        <f t="shared" si="8"/>
        <v>0.03</v>
      </c>
      <c r="AU15" s="358">
        <f t="shared" si="8"/>
        <v>0.03</v>
      </c>
      <c r="AV15" s="358">
        <f t="shared" si="8"/>
        <v>0.03</v>
      </c>
      <c r="AW15" s="358">
        <f t="shared" si="8"/>
        <v>0.03</v>
      </c>
      <c r="AX15" s="358">
        <f t="shared" si="8"/>
        <v>0.03</v>
      </c>
      <c r="AY15" s="358">
        <f t="shared" si="8"/>
        <v>0.03</v>
      </c>
      <c r="AZ15" s="358">
        <f t="shared" si="8"/>
        <v>0.03</v>
      </c>
      <c r="BA15" s="358">
        <f t="shared" si="8"/>
        <v>0.03</v>
      </c>
      <c r="BB15" s="358">
        <f t="shared" si="8"/>
        <v>0.03</v>
      </c>
      <c r="BC15" s="358">
        <f t="shared" si="8"/>
        <v>0.03</v>
      </c>
      <c r="BD15" s="358">
        <f t="shared" si="8"/>
        <v>0.03</v>
      </c>
      <c r="BE15" s="218"/>
    </row>
    <row r="16" spans="1:60">
      <c r="A16" s="213"/>
      <c r="B16" s="241" t="s">
        <v>116</v>
      </c>
      <c r="C16" s="242"/>
      <c r="D16" s="242"/>
      <c r="E16" s="242"/>
      <c r="F16" s="243"/>
      <c r="G16" s="239">
        <f>IF(G10=0,"",((-1)*(PMT(G15,G12,G10,0,0))-G13))</f>
        <v>2618.4583240858774</v>
      </c>
      <c r="H16" s="239">
        <f t="shared" ref="H16:K16" si="9">IF(H10=0,"",((-1)*(PMT(H15,H12,H10,0,0))-H13))</f>
        <v>2269.3305475410925</v>
      </c>
      <c r="I16" s="239">
        <f t="shared" si="9"/>
        <v>872.81944136195852</v>
      </c>
      <c r="J16" s="239" t="str">
        <f t="shared" si="9"/>
        <v/>
      </c>
      <c r="K16" s="239" t="str">
        <f t="shared" si="9"/>
        <v/>
      </c>
      <c r="L16" s="239" t="str">
        <f t="shared" ref="L16" si="10">IF(L10=0,"",((-1)*(PMT(L15,L12,L10,0,0))-L13))</f>
        <v/>
      </c>
      <c r="M16" s="239" t="str">
        <f t="shared" ref="M16" si="11">IF(M10=0,"",((-1)*(PMT(M15,M12,M10,0,0))-M13))</f>
        <v/>
      </c>
      <c r="N16" s="239" t="str">
        <f t="shared" ref="N16" si="12">IF(N10=0,"",((-1)*(PMT(N15,N12,N10,0,0))-N13))</f>
        <v/>
      </c>
      <c r="O16" s="239" t="str">
        <f t="shared" ref="O16" si="13">IF(O10=0,"",((-1)*(PMT(O15,O12,O10,0,0))-O13))</f>
        <v/>
      </c>
      <c r="P16" s="239" t="str">
        <f t="shared" ref="P16" si="14">IF(P10=0,"",((-1)*(PMT(P15,P12,P10,0,0))-P13))</f>
        <v/>
      </c>
      <c r="Q16" s="239" t="str">
        <f t="shared" ref="Q16" si="15">IF(Q10=0,"",((-1)*(PMT(Q15,Q12,Q10,0,0))-Q13))</f>
        <v/>
      </c>
      <c r="R16" s="239" t="str">
        <f t="shared" ref="R16" si="16">IF(R10=0,"",((-1)*(PMT(R15,R12,R10,0,0))-R13))</f>
        <v/>
      </c>
      <c r="S16" s="239" t="str">
        <f t="shared" ref="S16" si="17">IF(S10=0,"",((-1)*(PMT(S15,S12,S10,0,0))-S13))</f>
        <v/>
      </c>
      <c r="T16" s="239" t="str">
        <f t="shared" ref="T16" si="18">IF(T10=0,"",((-1)*(PMT(T15,T12,T10,0,0))-T13))</f>
        <v/>
      </c>
      <c r="U16" s="239" t="str">
        <f t="shared" ref="U16" si="19">IF(U10=0,"",((-1)*(PMT(U15,U12,U10,0,0))-U13))</f>
        <v/>
      </c>
      <c r="V16" s="239" t="str">
        <f t="shared" ref="V16" si="20">IF(V10=0,"",((-1)*(PMT(V15,V12,V10,0,0))-V13))</f>
        <v/>
      </c>
      <c r="W16" s="239" t="str">
        <f t="shared" ref="W16" si="21">IF(W10=0,"",((-1)*(PMT(W15,W12,W10,0,0))-W13))</f>
        <v/>
      </c>
      <c r="X16" s="239" t="str">
        <f t="shared" ref="X16" si="22">IF(X10=0,"",((-1)*(PMT(X15,X12,X10,0,0))-X13))</f>
        <v/>
      </c>
      <c r="Y16" s="239" t="str">
        <f t="shared" ref="Y16" si="23">IF(Y10=0,"",((-1)*(PMT(Y15,Y12,Y10,0,0))-Y13))</f>
        <v/>
      </c>
      <c r="Z16" s="239" t="str">
        <f t="shared" ref="Z16" si="24">IF(Z10=0,"",((-1)*(PMT(Z15,Z12,Z10,0,0))-Z13))</f>
        <v/>
      </c>
      <c r="AA16" s="239" t="str">
        <f t="shared" ref="AA16" si="25">IF(AA10=0,"",((-1)*(PMT(AA15,AA12,AA10,0,0))-AA13))</f>
        <v/>
      </c>
      <c r="AB16" s="239" t="str">
        <f t="shared" ref="AB16" si="26">IF(AB10=0,"",((-1)*(PMT(AB15,AB12,AB10,0,0))-AB13))</f>
        <v/>
      </c>
      <c r="AC16" s="239" t="str">
        <f t="shared" ref="AC16" si="27">IF(AC10=0,"",((-1)*(PMT(AC15,AC12,AC10,0,0))-AC13))</f>
        <v/>
      </c>
      <c r="AD16" s="239" t="str">
        <f t="shared" ref="AD16" si="28">IF(AD10=0,"",((-1)*(PMT(AD15,AD12,AD10,0,0))-AD13))</f>
        <v/>
      </c>
      <c r="AE16" s="239" t="str">
        <f t="shared" ref="AE16" si="29">IF(AE10=0,"",((-1)*(PMT(AE15,AE12,AE10,0,0))-AE13))</f>
        <v/>
      </c>
      <c r="AF16" s="239" t="str">
        <f t="shared" ref="AF16" si="30">IF(AF10=0,"",((-1)*(PMT(AF15,AF12,AF10,0,0))-AF13))</f>
        <v/>
      </c>
      <c r="AG16" s="239" t="str">
        <f t="shared" ref="AG16" si="31">IF(AG10=0,"",((-1)*(PMT(AG15,AG12,AG10,0,0))-AG13))</f>
        <v/>
      </c>
      <c r="AH16" s="239" t="str">
        <f t="shared" ref="AH16" si="32">IF(AH10=0,"",((-1)*(PMT(AH15,AH12,AH10,0,0))-AH13))</f>
        <v/>
      </c>
      <c r="AI16" s="239" t="str">
        <f t="shared" ref="AI16" si="33">IF(AI10=0,"",((-1)*(PMT(AI15,AI12,AI10,0,0))-AI13))</f>
        <v/>
      </c>
      <c r="AJ16" s="239" t="str">
        <f t="shared" ref="AJ16" si="34">IF(AJ10=0,"",((-1)*(PMT(AJ15,AJ12,AJ10,0,0))-AJ13))</f>
        <v/>
      </c>
      <c r="AK16" s="239" t="str">
        <f t="shared" ref="AK16" si="35">IF(AK10=0,"",((-1)*(PMT(AK15,AK12,AK10,0,0))-AK13))</f>
        <v/>
      </c>
      <c r="AL16" s="239" t="str">
        <f t="shared" ref="AL16" si="36">IF(AL10=0,"",((-1)*(PMT(AL15,AL12,AL10,0,0))-AL13))</f>
        <v/>
      </c>
      <c r="AM16" s="239" t="str">
        <f t="shared" ref="AM16" si="37">IF(AM10=0,"",((-1)*(PMT(AM15,AM12,AM10,0,0))-AM13))</f>
        <v/>
      </c>
      <c r="AN16" s="239" t="str">
        <f t="shared" ref="AN16" si="38">IF(AN10=0,"",((-1)*(PMT(AN15,AN12,AN10,0,0))-AN13))</f>
        <v/>
      </c>
      <c r="AO16" s="239" t="str">
        <f t="shared" ref="AO16" si="39">IF(AO10=0,"",((-1)*(PMT(AO15,AO12,AO10,0,0))-AO13))</f>
        <v/>
      </c>
      <c r="AP16" s="239" t="str">
        <f t="shared" ref="AP16" si="40">IF(AP10=0,"",((-1)*(PMT(AP15,AP12,AP10,0,0))-AP13))</f>
        <v/>
      </c>
      <c r="AQ16" s="239" t="str">
        <f t="shared" ref="AQ16" si="41">IF(AQ10=0,"",((-1)*(PMT(AQ15,AQ12,AQ10,0,0))-AQ13))</f>
        <v/>
      </c>
      <c r="AR16" s="239" t="str">
        <f t="shared" ref="AR16" si="42">IF(AR10=0,"",((-1)*(PMT(AR15,AR12,AR10,0,0))-AR13))</f>
        <v/>
      </c>
      <c r="AS16" s="239" t="str">
        <f t="shared" ref="AS16" si="43">IF(AS10=0,"",((-1)*(PMT(AS15,AS12,AS10,0,0))-AS13))</f>
        <v/>
      </c>
      <c r="AT16" s="239" t="str">
        <f t="shared" ref="AT16" si="44">IF(AT10=0,"",((-1)*(PMT(AT15,AT12,AT10,0,0))-AT13))</f>
        <v/>
      </c>
      <c r="AU16" s="239" t="str">
        <f t="shared" ref="AU16" si="45">IF(AU10=0,"",((-1)*(PMT(AU15,AU12,AU10,0,0))-AU13))</f>
        <v/>
      </c>
      <c r="AV16" s="239" t="str">
        <f t="shared" ref="AV16" si="46">IF(AV10=0,"",((-1)*(PMT(AV15,AV12,AV10,0,0))-AV13))</f>
        <v/>
      </c>
      <c r="AW16" s="239" t="str">
        <f t="shared" ref="AW16" si="47">IF(AW10=0,"",((-1)*(PMT(AW15,AW12,AW10,0,0))-AW13))</f>
        <v/>
      </c>
      <c r="AX16" s="239" t="str">
        <f t="shared" ref="AX16" si="48">IF(AX10=0,"",((-1)*(PMT(AX15,AX12,AX10,0,0))-AX13))</f>
        <v/>
      </c>
      <c r="AY16" s="239" t="str">
        <f t="shared" ref="AY16" si="49">IF(AY10=0,"",((-1)*(PMT(AY15,AY12,AY10,0,0))-AY13))</f>
        <v/>
      </c>
      <c r="AZ16" s="239" t="str">
        <f t="shared" ref="AZ16" si="50">IF(AZ10=0,"",((-1)*(PMT(AZ15,AZ12,AZ10,0,0))-AZ13))</f>
        <v/>
      </c>
      <c r="BA16" s="239" t="str">
        <f t="shared" ref="BA16" si="51">IF(BA10=0,"",((-1)*(PMT(BA15,BA12,BA10,0,0))-BA13))</f>
        <v/>
      </c>
      <c r="BB16" s="239" t="str">
        <f t="shared" ref="BB16" si="52">IF(BB10=0,"",((-1)*(PMT(BB15,BB12,BB10,0,0))-BB13))</f>
        <v/>
      </c>
      <c r="BC16" s="239" t="str">
        <f t="shared" ref="BC16" si="53">IF(BC10=0,"",((-1)*(PMT(BC15,BC12,BC10,0,0))-BC13))</f>
        <v/>
      </c>
      <c r="BD16" s="239" t="str">
        <f t="shared" ref="BD16" si="54">IF(BD10=0,"",((-1)*(PMT(BD15,BD12,BD10,0,0))-BD13))</f>
        <v/>
      </c>
      <c r="BE16" s="218"/>
    </row>
    <row r="17" spans="1:57">
      <c r="A17" s="213"/>
      <c r="B17" s="228" t="s">
        <v>117</v>
      </c>
      <c r="C17" s="229"/>
      <c r="D17" s="230"/>
      <c r="E17" s="230"/>
      <c r="F17" s="231"/>
      <c r="G17" s="244">
        <f>SUM(G13,G14,G16)</f>
        <v>21743.458324085877</v>
      </c>
      <c r="H17" s="244">
        <f t="shared" ref="H17:BD17" si="55">SUM(H13,H14,H16)</f>
        <v>18844.330547541093</v>
      </c>
      <c r="I17" s="244">
        <f t="shared" si="55"/>
        <v>7247.8194413619585</v>
      </c>
      <c r="J17" s="244">
        <f t="shared" si="55"/>
        <v>0</v>
      </c>
      <c r="K17" s="244">
        <f t="shared" si="55"/>
        <v>0</v>
      </c>
      <c r="L17" s="244">
        <f t="shared" si="55"/>
        <v>0</v>
      </c>
      <c r="M17" s="244">
        <f t="shared" si="55"/>
        <v>0</v>
      </c>
      <c r="N17" s="244">
        <f t="shared" si="55"/>
        <v>0</v>
      </c>
      <c r="O17" s="244">
        <f t="shared" si="55"/>
        <v>0</v>
      </c>
      <c r="P17" s="244">
        <f t="shared" ref="P17:Y17" si="56">SUM(P13,P14,P16)</f>
        <v>0</v>
      </c>
      <c r="Q17" s="244">
        <f t="shared" si="56"/>
        <v>0</v>
      </c>
      <c r="R17" s="244">
        <f t="shared" si="56"/>
        <v>0</v>
      </c>
      <c r="S17" s="244">
        <f t="shared" si="56"/>
        <v>0</v>
      </c>
      <c r="T17" s="244">
        <f t="shared" si="56"/>
        <v>0</v>
      </c>
      <c r="U17" s="244">
        <f t="shared" si="56"/>
        <v>0</v>
      </c>
      <c r="V17" s="244">
        <f t="shared" si="56"/>
        <v>0</v>
      </c>
      <c r="W17" s="244">
        <f t="shared" si="56"/>
        <v>0</v>
      </c>
      <c r="X17" s="244">
        <f t="shared" si="56"/>
        <v>0</v>
      </c>
      <c r="Y17" s="244">
        <f t="shared" si="56"/>
        <v>0</v>
      </c>
      <c r="Z17" s="244">
        <f t="shared" si="55"/>
        <v>0</v>
      </c>
      <c r="AA17" s="244">
        <f t="shared" si="55"/>
        <v>0</v>
      </c>
      <c r="AB17" s="244">
        <f t="shared" si="55"/>
        <v>0</v>
      </c>
      <c r="AC17" s="244">
        <f t="shared" si="55"/>
        <v>0</v>
      </c>
      <c r="AD17" s="244">
        <f t="shared" si="55"/>
        <v>0</v>
      </c>
      <c r="AE17" s="244">
        <f t="shared" si="55"/>
        <v>0</v>
      </c>
      <c r="AF17" s="244">
        <f t="shared" si="55"/>
        <v>0</v>
      </c>
      <c r="AG17" s="244">
        <f t="shared" si="55"/>
        <v>0</v>
      </c>
      <c r="AH17" s="244">
        <f t="shared" si="55"/>
        <v>0</v>
      </c>
      <c r="AI17" s="244">
        <f t="shared" si="55"/>
        <v>0</v>
      </c>
      <c r="AJ17" s="244">
        <f t="shared" ref="AJ17:AS17" si="57">SUM(AJ13,AJ14,AJ16)</f>
        <v>0</v>
      </c>
      <c r="AK17" s="244">
        <f t="shared" si="57"/>
        <v>0</v>
      </c>
      <c r="AL17" s="244">
        <f t="shared" si="57"/>
        <v>0</v>
      </c>
      <c r="AM17" s="244">
        <f t="shared" si="57"/>
        <v>0</v>
      </c>
      <c r="AN17" s="244">
        <f t="shared" si="57"/>
        <v>0</v>
      </c>
      <c r="AO17" s="244">
        <f t="shared" si="57"/>
        <v>0</v>
      </c>
      <c r="AP17" s="244">
        <f t="shared" si="57"/>
        <v>0</v>
      </c>
      <c r="AQ17" s="244">
        <f t="shared" si="57"/>
        <v>0</v>
      </c>
      <c r="AR17" s="244">
        <f t="shared" si="57"/>
        <v>0</v>
      </c>
      <c r="AS17" s="244">
        <f t="shared" si="57"/>
        <v>0</v>
      </c>
      <c r="AT17" s="244">
        <f t="shared" si="55"/>
        <v>0</v>
      </c>
      <c r="AU17" s="244">
        <f t="shared" si="55"/>
        <v>0</v>
      </c>
      <c r="AV17" s="244">
        <f t="shared" si="55"/>
        <v>0</v>
      </c>
      <c r="AW17" s="244">
        <f t="shared" si="55"/>
        <v>0</v>
      </c>
      <c r="AX17" s="244">
        <f t="shared" si="55"/>
        <v>0</v>
      </c>
      <c r="AY17" s="244">
        <f t="shared" si="55"/>
        <v>0</v>
      </c>
      <c r="AZ17" s="244">
        <f t="shared" si="55"/>
        <v>0</v>
      </c>
      <c r="BA17" s="244">
        <f t="shared" si="55"/>
        <v>0</v>
      </c>
      <c r="BB17" s="244">
        <f t="shared" si="55"/>
        <v>0</v>
      </c>
      <c r="BC17" s="244">
        <f t="shared" si="55"/>
        <v>0</v>
      </c>
      <c r="BD17" s="244">
        <f t="shared" si="55"/>
        <v>0</v>
      </c>
      <c r="BE17" s="218"/>
    </row>
    <row r="18" spans="1:57">
      <c r="A18" s="213"/>
      <c r="B18" s="233"/>
      <c r="C18" s="220"/>
      <c r="D18" s="220"/>
      <c r="E18" s="220"/>
      <c r="F18" s="245"/>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A18" s="246"/>
      <c r="BB18" s="246"/>
      <c r="BC18" s="246"/>
      <c r="BD18" s="246"/>
      <c r="BE18" s="218"/>
    </row>
    <row r="19" spans="1:57">
      <c r="A19" s="213"/>
      <c r="B19" s="227" t="s">
        <v>118</v>
      </c>
      <c r="C19" s="224"/>
      <c r="D19" s="224"/>
      <c r="E19" s="224"/>
      <c r="F19" s="216" t="s">
        <v>119</v>
      </c>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18"/>
    </row>
    <row r="20" spans="1:57">
      <c r="A20" s="213"/>
      <c r="B20" s="248" t="s">
        <v>120</v>
      </c>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c r="BB20" s="224"/>
      <c r="BC20" s="224"/>
      <c r="BD20" s="224"/>
      <c r="BE20" s="218"/>
    </row>
    <row r="21" spans="1:57">
      <c r="A21" s="213"/>
      <c r="B21" s="227" t="s">
        <v>121</v>
      </c>
      <c r="C21" s="224"/>
      <c r="D21" s="224"/>
      <c r="E21" s="224"/>
      <c r="F21" s="216" t="s">
        <v>197</v>
      </c>
      <c r="G21" s="217">
        <f>260*75</f>
        <v>19500</v>
      </c>
      <c r="H21" s="217">
        <f>G21*0.9</f>
        <v>17550</v>
      </c>
      <c r="I21" s="217">
        <f>H21*0.9</f>
        <v>15795</v>
      </c>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8"/>
    </row>
    <row r="22" spans="1:57">
      <c r="A22" s="213"/>
      <c r="B22" s="227" t="s">
        <v>122</v>
      </c>
      <c r="C22" s="224"/>
      <c r="D22" s="224"/>
      <c r="E22" s="224"/>
      <c r="F22" s="216" t="s">
        <v>123</v>
      </c>
      <c r="G22" s="249">
        <v>75</v>
      </c>
      <c r="H22" s="249">
        <v>65</v>
      </c>
      <c r="I22" s="249">
        <v>35</v>
      </c>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18"/>
    </row>
    <row r="23" spans="1:57">
      <c r="A23" s="213"/>
      <c r="B23" s="227" t="s">
        <v>124</v>
      </c>
      <c r="C23" s="224"/>
      <c r="D23" s="224"/>
      <c r="E23" s="224"/>
      <c r="F23" s="250">
        <v>1.1499999999999999</v>
      </c>
      <c r="G23" s="239">
        <f>IF(G19="",(G21*G22/100*$F$23),(G5*G19*$F$23))</f>
        <v>16818.75</v>
      </c>
      <c r="H23" s="239">
        <f t="shared" ref="H23:BD23" si="58">IF(H19="",(H21*H22/100*$F$23),(H5*H19*$F$23))</f>
        <v>13118.624999999998</v>
      </c>
      <c r="I23" s="239">
        <f t="shared" si="58"/>
        <v>6357.4874999999993</v>
      </c>
      <c r="J23" s="239">
        <f t="shared" si="58"/>
        <v>0</v>
      </c>
      <c r="K23" s="239">
        <f t="shared" si="58"/>
        <v>0</v>
      </c>
      <c r="L23" s="239">
        <f t="shared" si="58"/>
        <v>0</v>
      </c>
      <c r="M23" s="239">
        <f t="shared" si="58"/>
        <v>0</v>
      </c>
      <c r="N23" s="239">
        <f t="shared" si="58"/>
        <v>0</v>
      </c>
      <c r="O23" s="239">
        <f t="shared" si="58"/>
        <v>0</v>
      </c>
      <c r="P23" s="239">
        <f t="shared" ref="P23:Y23" si="59">IF(P19="",(P21*P22/100*$F$23),(P5*P19*$F$23))</f>
        <v>0</v>
      </c>
      <c r="Q23" s="239">
        <f t="shared" si="59"/>
        <v>0</v>
      </c>
      <c r="R23" s="239">
        <f t="shared" si="59"/>
        <v>0</v>
      </c>
      <c r="S23" s="239">
        <f t="shared" si="59"/>
        <v>0</v>
      </c>
      <c r="T23" s="239">
        <f t="shared" si="59"/>
        <v>0</v>
      </c>
      <c r="U23" s="239">
        <f t="shared" si="59"/>
        <v>0</v>
      </c>
      <c r="V23" s="239">
        <f t="shared" si="59"/>
        <v>0</v>
      </c>
      <c r="W23" s="239">
        <f t="shared" si="59"/>
        <v>0</v>
      </c>
      <c r="X23" s="239">
        <f t="shared" si="59"/>
        <v>0</v>
      </c>
      <c r="Y23" s="239">
        <f t="shared" si="59"/>
        <v>0</v>
      </c>
      <c r="Z23" s="239">
        <f t="shared" si="58"/>
        <v>0</v>
      </c>
      <c r="AA23" s="239">
        <f t="shared" si="58"/>
        <v>0</v>
      </c>
      <c r="AB23" s="239">
        <f t="shared" si="58"/>
        <v>0</v>
      </c>
      <c r="AC23" s="239">
        <f t="shared" si="58"/>
        <v>0</v>
      </c>
      <c r="AD23" s="239">
        <f t="shared" si="58"/>
        <v>0</v>
      </c>
      <c r="AE23" s="239">
        <f t="shared" si="58"/>
        <v>0</v>
      </c>
      <c r="AF23" s="239">
        <f t="shared" si="58"/>
        <v>0</v>
      </c>
      <c r="AG23" s="239">
        <f t="shared" si="58"/>
        <v>0</v>
      </c>
      <c r="AH23" s="239">
        <f t="shared" si="58"/>
        <v>0</v>
      </c>
      <c r="AI23" s="239">
        <f t="shared" si="58"/>
        <v>0</v>
      </c>
      <c r="AJ23" s="239">
        <f t="shared" ref="AJ23:AS23" si="60">IF(AJ19="",(AJ21*AJ22/100*$F$23),(AJ5*AJ19*$F$23))</f>
        <v>0</v>
      </c>
      <c r="AK23" s="239">
        <f t="shared" si="60"/>
        <v>0</v>
      </c>
      <c r="AL23" s="239">
        <f t="shared" si="60"/>
        <v>0</v>
      </c>
      <c r="AM23" s="239">
        <f t="shared" si="60"/>
        <v>0</v>
      </c>
      <c r="AN23" s="239">
        <f t="shared" si="60"/>
        <v>0</v>
      </c>
      <c r="AO23" s="239">
        <f t="shared" si="60"/>
        <v>0</v>
      </c>
      <c r="AP23" s="239">
        <f t="shared" si="60"/>
        <v>0</v>
      </c>
      <c r="AQ23" s="239">
        <f t="shared" si="60"/>
        <v>0</v>
      </c>
      <c r="AR23" s="239">
        <f t="shared" si="60"/>
        <v>0</v>
      </c>
      <c r="AS23" s="239">
        <f t="shared" si="60"/>
        <v>0</v>
      </c>
      <c r="AT23" s="239">
        <f t="shared" si="58"/>
        <v>0</v>
      </c>
      <c r="AU23" s="239">
        <f t="shared" si="58"/>
        <v>0</v>
      </c>
      <c r="AV23" s="239">
        <f t="shared" si="58"/>
        <v>0</v>
      </c>
      <c r="AW23" s="239">
        <f t="shared" si="58"/>
        <v>0</v>
      </c>
      <c r="AX23" s="239">
        <f t="shared" si="58"/>
        <v>0</v>
      </c>
      <c r="AY23" s="239">
        <f t="shared" si="58"/>
        <v>0</v>
      </c>
      <c r="AZ23" s="239">
        <f t="shared" si="58"/>
        <v>0</v>
      </c>
      <c r="BA23" s="239">
        <f t="shared" si="58"/>
        <v>0</v>
      </c>
      <c r="BB23" s="239">
        <f t="shared" si="58"/>
        <v>0</v>
      </c>
      <c r="BC23" s="239">
        <f t="shared" si="58"/>
        <v>0</v>
      </c>
      <c r="BD23" s="239">
        <f t="shared" si="58"/>
        <v>0</v>
      </c>
      <c r="BE23" s="218"/>
    </row>
    <row r="24" spans="1:57">
      <c r="A24" s="213"/>
      <c r="B24" s="227"/>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18"/>
    </row>
    <row r="25" spans="1:57">
      <c r="A25" s="213"/>
      <c r="B25" s="251"/>
      <c r="C25" s="505" t="s">
        <v>524</v>
      </c>
      <c r="D25" s="506"/>
      <c r="E25" s="506"/>
      <c r="F25" s="507"/>
      <c r="G25" s="252">
        <v>1000</v>
      </c>
      <c r="H25" s="252">
        <v>1000</v>
      </c>
      <c r="I25" s="252">
        <v>1000</v>
      </c>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2"/>
      <c r="AZ25" s="252"/>
      <c r="BA25" s="252"/>
      <c r="BB25" s="252"/>
      <c r="BC25" s="252"/>
      <c r="BD25" s="252"/>
      <c r="BE25" s="218"/>
    </row>
    <row r="26" spans="1:57">
      <c r="A26" s="213"/>
      <c r="B26" s="227" t="s">
        <v>125</v>
      </c>
      <c r="C26" s="236"/>
      <c r="D26" s="224"/>
      <c r="E26" s="224"/>
      <c r="F26" s="224"/>
      <c r="G26" s="239">
        <f>IF(G25="",(G17*$B$25/100),G25)</f>
        <v>1000</v>
      </c>
      <c r="H26" s="239">
        <f>IF(H25="",(H17*$B$25/100),H25)</f>
        <v>1000</v>
      </c>
      <c r="I26" s="239">
        <f t="shared" ref="I26:BD26" si="61">IF(I25="",(I17*$B$25/100),I25)</f>
        <v>1000</v>
      </c>
      <c r="J26" s="239">
        <f t="shared" si="61"/>
        <v>0</v>
      </c>
      <c r="K26" s="239">
        <f t="shared" si="61"/>
        <v>0</v>
      </c>
      <c r="L26" s="239">
        <f t="shared" si="61"/>
        <v>0</v>
      </c>
      <c r="M26" s="239">
        <f t="shared" si="61"/>
        <v>0</v>
      </c>
      <c r="N26" s="239">
        <f t="shared" si="61"/>
        <v>0</v>
      </c>
      <c r="O26" s="239">
        <f t="shared" si="61"/>
        <v>0</v>
      </c>
      <c r="P26" s="239">
        <f t="shared" ref="P26" si="62">IF(P25="",(P17*$B$25/100),P25)</f>
        <v>0</v>
      </c>
      <c r="Q26" s="239">
        <f t="shared" ref="Q26" si="63">IF(Q25="",(Q17*$B$25/100),Q25)</f>
        <v>0</v>
      </c>
      <c r="R26" s="239">
        <f t="shared" ref="R26" si="64">IF(R25="",(R17*$B$25/100),R25)</f>
        <v>0</v>
      </c>
      <c r="S26" s="239">
        <f t="shared" ref="S26" si="65">IF(S25="",(S17*$B$25/100),S25)</f>
        <v>0</v>
      </c>
      <c r="T26" s="239">
        <f t="shared" ref="T26" si="66">IF(T25="",(T17*$B$25/100),T25)</f>
        <v>0</v>
      </c>
      <c r="U26" s="239">
        <f t="shared" ref="U26" si="67">IF(U25="",(U17*$B$25/100),U25)</f>
        <v>0</v>
      </c>
      <c r="V26" s="239">
        <f t="shared" ref="V26" si="68">IF(V25="",(V17*$B$25/100),V25)</f>
        <v>0</v>
      </c>
      <c r="W26" s="239">
        <f t="shared" ref="W26" si="69">IF(W25="",(W17*$B$25/100),W25)</f>
        <v>0</v>
      </c>
      <c r="X26" s="239">
        <f t="shared" ref="X26" si="70">IF(X25="",(X17*$B$25/100),X25)</f>
        <v>0</v>
      </c>
      <c r="Y26" s="239">
        <f t="shared" ref="Y26" si="71">IF(Y25="",(Y17*$B$25/100),Y25)</f>
        <v>0</v>
      </c>
      <c r="Z26" s="239">
        <f t="shared" ref="Z26" si="72">IF(Z25="",(Z17*$B$25/100),Z25)</f>
        <v>0</v>
      </c>
      <c r="AA26" s="239">
        <f t="shared" ref="AA26" si="73">IF(AA25="",(AA17*$B$25/100),AA25)</f>
        <v>0</v>
      </c>
      <c r="AB26" s="239">
        <f t="shared" ref="AB26" si="74">IF(AB25="",(AB17*$B$25/100),AB25)</f>
        <v>0</v>
      </c>
      <c r="AC26" s="239">
        <f t="shared" ref="AC26" si="75">IF(AC25="",(AC17*$B$25/100),AC25)</f>
        <v>0</v>
      </c>
      <c r="AD26" s="239">
        <f t="shared" ref="AD26" si="76">IF(AD25="",(AD17*$B$25/100),AD25)</f>
        <v>0</v>
      </c>
      <c r="AE26" s="239">
        <f t="shared" ref="AE26" si="77">IF(AE25="",(AE17*$B$25/100),AE25)</f>
        <v>0</v>
      </c>
      <c r="AF26" s="239">
        <f t="shared" ref="AF26" si="78">IF(AF25="",(AF17*$B$25/100),AF25)</f>
        <v>0</v>
      </c>
      <c r="AG26" s="239">
        <f t="shared" ref="AG26" si="79">IF(AG25="",(AG17*$B$25/100),AG25)</f>
        <v>0</v>
      </c>
      <c r="AH26" s="239">
        <f t="shared" ref="AH26" si="80">IF(AH25="",(AH17*$B$25/100),AH25)</f>
        <v>0</v>
      </c>
      <c r="AI26" s="239">
        <f t="shared" ref="AI26" si="81">IF(AI25="",(AI17*$B$25/100),AI25)</f>
        <v>0</v>
      </c>
      <c r="AJ26" s="239">
        <f t="shared" ref="AJ26" si="82">IF(AJ25="",(AJ17*$B$25/100),AJ25)</f>
        <v>0</v>
      </c>
      <c r="AK26" s="239">
        <f t="shared" ref="AK26" si="83">IF(AK25="",(AK17*$B$25/100),AK25)</f>
        <v>0</v>
      </c>
      <c r="AL26" s="239">
        <f t="shared" ref="AL26" si="84">IF(AL25="",(AL17*$B$25/100),AL25)</f>
        <v>0</v>
      </c>
      <c r="AM26" s="239">
        <f t="shared" ref="AM26" si="85">IF(AM25="",(AM17*$B$25/100),AM25)</f>
        <v>0</v>
      </c>
      <c r="AN26" s="239">
        <f t="shared" ref="AN26" si="86">IF(AN25="",(AN17*$B$25/100),AN25)</f>
        <v>0</v>
      </c>
      <c r="AO26" s="239">
        <f t="shared" ref="AO26" si="87">IF(AO25="",(AO17*$B$25/100),AO25)</f>
        <v>0</v>
      </c>
      <c r="AP26" s="239">
        <f t="shared" ref="AP26" si="88">IF(AP25="",(AP17*$B$25/100),AP25)</f>
        <v>0</v>
      </c>
      <c r="AQ26" s="239">
        <f t="shared" ref="AQ26" si="89">IF(AQ25="",(AQ17*$B$25/100),AQ25)</f>
        <v>0</v>
      </c>
      <c r="AR26" s="239">
        <f t="shared" ref="AR26" si="90">IF(AR25="",(AR17*$B$25/100),AR25)</f>
        <v>0</v>
      </c>
      <c r="AS26" s="239">
        <f t="shared" ref="AS26" si="91">IF(AS25="",(AS17*$B$25/100),AS25)</f>
        <v>0</v>
      </c>
      <c r="AT26" s="239">
        <f t="shared" si="61"/>
        <v>0</v>
      </c>
      <c r="AU26" s="239">
        <f t="shared" si="61"/>
        <v>0</v>
      </c>
      <c r="AV26" s="239">
        <f t="shared" si="61"/>
        <v>0</v>
      </c>
      <c r="AW26" s="239">
        <f t="shared" si="61"/>
        <v>0</v>
      </c>
      <c r="AX26" s="239">
        <f t="shared" si="61"/>
        <v>0</v>
      </c>
      <c r="AY26" s="239">
        <f t="shared" si="61"/>
        <v>0</v>
      </c>
      <c r="AZ26" s="239">
        <f t="shared" si="61"/>
        <v>0</v>
      </c>
      <c r="BA26" s="239">
        <f t="shared" si="61"/>
        <v>0</v>
      </c>
      <c r="BB26" s="239">
        <f t="shared" si="61"/>
        <v>0</v>
      </c>
      <c r="BC26" s="239">
        <f t="shared" si="61"/>
        <v>0</v>
      </c>
      <c r="BD26" s="239">
        <f t="shared" si="61"/>
        <v>0</v>
      </c>
      <c r="BE26" s="218"/>
    </row>
    <row r="27" spans="1:57">
      <c r="A27" s="213"/>
      <c r="B27" s="227"/>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4"/>
      <c r="BA27" s="224"/>
      <c r="BB27" s="224"/>
      <c r="BC27" s="224"/>
      <c r="BD27" s="224"/>
      <c r="BE27" s="218"/>
    </row>
    <row r="28" spans="1:57">
      <c r="A28" s="213"/>
      <c r="B28" s="251" t="s">
        <v>194</v>
      </c>
      <c r="C28" s="505" t="s">
        <v>572</v>
      </c>
      <c r="D28" s="506"/>
      <c r="E28" s="506"/>
      <c r="F28" s="507"/>
      <c r="G28" s="239">
        <f>G10*$B$28/100</f>
        <v>7500</v>
      </c>
      <c r="H28" s="239">
        <f t="shared" ref="H28:BD28" si="92">H10*$B$28/100</f>
        <v>6500</v>
      </c>
      <c r="I28" s="239">
        <f t="shared" si="92"/>
        <v>2500</v>
      </c>
      <c r="J28" s="239">
        <f t="shared" si="92"/>
        <v>0</v>
      </c>
      <c r="K28" s="239">
        <f t="shared" si="92"/>
        <v>0</v>
      </c>
      <c r="L28" s="239">
        <f t="shared" si="92"/>
        <v>0</v>
      </c>
      <c r="M28" s="239">
        <f t="shared" si="92"/>
        <v>0</v>
      </c>
      <c r="N28" s="239">
        <f t="shared" si="92"/>
        <v>0</v>
      </c>
      <c r="O28" s="239">
        <f t="shared" si="92"/>
        <v>0</v>
      </c>
      <c r="P28" s="239">
        <f t="shared" ref="P28:Y28" si="93">P10*$B$28/100</f>
        <v>0</v>
      </c>
      <c r="Q28" s="239">
        <f t="shared" si="93"/>
        <v>0</v>
      </c>
      <c r="R28" s="239">
        <f t="shared" si="93"/>
        <v>0</v>
      </c>
      <c r="S28" s="239">
        <f t="shared" si="93"/>
        <v>0</v>
      </c>
      <c r="T28" s="239">
        <f t="shared" si="93"/>
        <v>0</v>
      </c>
      <c r="U28" s="239">
        <f t="shared" si="93"/>
        <v>0</v>
      </c>
      <c r="V28" s="239">
        <f t="shared" si="93"/>
        <v>0</v>
      </c>
      <c r="W28" s="239">
        <f t="shared" si="93"/>
        <v>0</v>
      </c>
      <c r="X28" s="239">
        <f t="shared" si="93"/>
        <v>0</v>
      </c>
      <c r="Y28" s="239">
        <f t="shared" si="93"/>
        <v>0</v>
      </c>
      <c r="Z28" s="239">
        <f t="shared" si="92"/>
        <v>0</v>
      </c>
      <c r="AA28" s="239">
        <f t="shared" si="92"/>
        <v>0</v>
      </c>
      <c r="AB28" s="239">
        <f t="shared" si="92"/>
        <v>0</v>
      </c>
      <c r="AC28" s="239">
        <f t="shared" si="92"/>
        <v>0</v>
      </c>
      <c r="AD28" s="239">
        <f t="shared" si="92"/>
        <v>0</v>
      </c>
      <c r="AE28" s="239">
        <f t="shared" si="92"/>
        <v>0</v>
      </c>
      <c r="AF28" s="239">
        <f t="shared" si="92"/>
        <v>0</v>
      </c>
      <c r="AG28" s="239">
        <f t="shared" si="92"/>
        <v>0</v>
      </c>
      <c r="AH28" s="239">
        <f t="shared" si="92"/>
        <v>0</v>
      </c>
      <c r="AI28" s="239">
        <f t="shared" si="92"/>
        <v>0</v>
      </c>
      <c r="AJ28" s="239">
        <f t="shared" ref="AJ28:AS28" si="94">AJ10*$B$28/100</f>
        <v>0</v>
      </c>
      <c r="AK28" s="239">
        <f t="shared" si="94"/>
        <v>0</v>
      </c>
      <c r="AL28" s="239">
        <f t="shared" si="94"/>
        <v>0</v>
      </c>
      <c r="AM28" s="239">
        <f t="shared" si="94"/>
        <v>0</v>
      </c>
      <c r="AN28" s="239">
        <f t="shared" si="94"/>
        <v>0</v>
      </c>
      <c r="AO28" s="239">
        <f t="shared" si="94"/>
        <v>0</v>
      </c>
      <c r="AP28" s="239">
        <f t="shared" si="94"/>
        <v>0</v>
      </c>
      <c r="AQ28" s="239">
        <f t="shared" si="94"/>
        <v>0</v>
      </c>
      <c r="AR28" s="239">
        <f t="shared" si="94"/>
        <v>0</v>
      </c>
      <c r="AS28" s="239">
        <f t="shared" si="94"/>
        <v>0</v>
      </c>
      <c r="AT28" s="239">
        <f t="shared" si="92"/>
        <v>0</v>
      </c>
      <c r="AU28" s="239">
        <f t="shared" si="92"/>
        <v>0</v>
      </c>
      <c r="AV28" s="239">
        <f t="shared" si="92"/>
        <v>0</v>
      </c>
      <c r="AW28" s="239">
        <f t="shared" si="92"/>
        <v>0</v>
      </c>
      <c r="AX28" s="239">
        <f t="shared" si="92"/>
        <v>0</v>
      </c>
      <c r="AY28" s="239">
        <f t="shared" si="92"/>
        <v>0</v>
      </c>
      <c r="AZ28" s="239">
        <f t="shared" si="92"/>
        <v>0</v>
      </c>
      <c r="BA28" s="239">
        <f t="shared" si="92"/>
        <v>0</v>
      </c>
      <c r="BB28" s="239">
        <f t="shared" si="92"/>
        <v>0</v>
      </c>
      <c r="BC28" s="239">
        <f t="shared" si="92"/>
        <v>0</v>
      </c>
      <c r="BD28" s="239">
        <f t="shared" si="92"/>
        <v>0</v>
      </c>
      <c r="BE28" s="218"/>
    </row>
    <row r="29" spans="1:57">
      <c r="A29" s="213"/>
      <c r="B29" s="251" t="s">
        <v>194</v>
      </c>
      <c r="C29" s="505" t="s">
        <v>573</v>
      </c>
      <c r="D29" s="506"/>
      <c r="E29" s="506"/>
      <c r="F29" s="507"/>
      <c r="G29" s="239">
        <f>G23*$B$29/100</f>
        <v>840.9375</v>
      </c>
      <c r="H29" s="239">
        <f t="shared" ref="H29:BD29" si="95">H23*$B$29/100</f>
        <v>655.93124999999986</v>
      </c>
      <c r="I29" s="239">
        <f t="shared" si="95"/>
        <v>317.87437499999999</v>
      </c>
      <c r="J29" s="239">
        <f t="shared" si="95"/>
        <v>0</v>
      </c>
      <c r="K29" s="239">
        <f t="shared" si="95"/>
        <v>0</v>
      </c>
      <c r="L29" s="239">
        <f t="shared" si="95"/>
        <v>0</v>
      </c>
      <c r="M29" s="239">
        <f t="shared" si="95"/>
        <v>0</v>
      </c>
      <c r="N29" s="239">
        <f t="shared" si="95"/>
        <v>0</v>
      </c>
      <c r="O29" s="239">
        <f t="shared" si="95"/>
        <v>0</v>
      </c>
      <c r="P29" s="239">
        <f t="shared" ref="P29:Y29" si="96">P23*$B$29/100</f>
        <v>0</v>
      </c>
      <c r="Q29" s="239">
        <f t="shared" si="96"/>
        <v>0</v>
      </c>
      <c r="R29" s="239">
        <f t="shared" si="96"/>
        <v>0</v>
      </c>
      <c r="S29" s="239">
        <f t="shared" si="96"/>
        <v>0</v>
      </c>
      <c r="T29" s="239">
        <f t="shared" si="96"/>
        <v>0</v>
      </c>
      <c r="U29" s="239">
        <f t="shared" si="96"/>
        <v>0</v>
      </c>
      <c r="V29" s="239">
        <f t="shared" si="96"/>
        <v>0</v>
      </c>
      <c r="W29" s="239">
        <f t="shared" si="96"/>
        <v>0</v>
      </c>
      <c r="X29" s="239">
        <f t="shared" si="96"/>
        <v>0</v>
      </c>
      <c r="Y29" s="239">
        <f t="shared" si="96"/>
        <v>0</v>
      </c>
      <c r="Z29" s="239">
        <f t="shared" si="95"/>
        <v>0</v>
      </c>
      <c r="AA29" s="239">
        <f t="shared" si="95"/>
        <v>0</v>
      </c>
      <c r="AB29" s="239">
        <f t="shared" si="95"/>
        <v>0</v>
      </c>
      <c r="AC29" s="239">
        <f t="shared" si="95"/>
        <v>0</v>
      </c>
      <c r="AD29" s="239">
        <f t="shared" si="95"/>
        <v>0</v>
      </c>
      <c r="AE29" s="239">
        <f t="shared" si="95"/>
        <v>0</v>
      </c>
      <c r="AF29" s="239">
        <f t="shared" si="95"/>
        <v>0</v>
      </c>
      <c r="AG29" s="239">
        <f t="shared" si="95"/>
        <v>0</v>
      </c>
      <c r="AH29" s="239">
        <f t="shared" si="95"/>
        <v>0</v>
      </c>
      <c r="AI29" s="239">
        <f t="shared" si="95"/>
        <v>0</v>
      </c>
      <c r="AJ29" s="239">
        <f t="shared" ref="AJ29:AS29" si="97">AJ23*$B$29/100</f>
        <v>0</v>
      </c>
      <c r="AK29" s="239">
        <f t="shared" si="97"/>
        <v>0</v>
      </c>
      <c r="AL29" s="239">
        <f t="shared" si="97"/>
        <v>0</v>
      </c>
      <c r="AM29" s="239">
        <f t="shared" si="97"/>
        <v>0</v>
      </c>
      <c r="AN29" s="239">
        <f t="shared" si="97"/>
        <v>0</v>
      </c>
      <c r="AO29" s="239">
        <f t="shared" si="97"/>
        <v>0</v>
      </c>
      <c r="AP29" s="239">
        <f t="shared" si="97"/>
        <v>0</v>
      </c>
      <c r="AQ29" s="239">
        <f t="shared" si="97"/>
        <v>0</v>
      </c>
      <c r="AR29" s="239">
        <f t="shared" si="97"/>
        <v>0</v>
      </c>
      <c r="AS29" s="239">
        <f t="shared" si="97"/>
        <v>0</v>
      </c>
      <c r="AT29" s="239">
        <f t="shared" si="95"/>
        <v>0</v>
      </c>
      <c r="AU29" s="239">
        <f t="shared" si="95"/>
        <v>0</v>
      </c>
      <c r="AV29" s="239">
        <f t="shared" si="95"/>
        <v>0</v>
      </c>
      <c r="AW29" s="239">
        <f t="shared" si="95"/>
        <v>0</v>
      </c>
      <c r="AX29" s="239">
        <f t="shared" si="95"/>
        <v>0</v>
      </c>
      <c r="AY29" s="239">
        <f t="shared" si="95"/>
        <v>0</v>
      </c>
      <c r="AZ29" s="239">
        <f t="shared" si="95"/>
        <v>0</v>
      </c>
      <c r="BA29" s="239">
        <f t="shared" si="95"/>
        <v>0</v>
      </c>
      <c r="BB29" s="239">
        <f t="shared" si="95"/>
        <v>0</v>
      </c>
      <c r="BC29" s="239">
        <f t="shared" si="95"/>
        <v>0</v>
      </c>
      <c r="BD29" s="239">
        <f t="shared" si="95"/>
        <v>0</v>
      </c>
      <c r="BE29" s="218"/>
    </row>
    <row r="30" spans="1:57">
      <c r="A30" s="213"/>
      <c r="B30" s="227" t="s">
        <v>126</v>
      </c>
      <c r="C30" s="224"/>
      <c r="D30" s="224"/>
      <c r="E30" s="224"/>
      <c r="F30" s="224"/>
      <c r="G30" s="252">
        <v>1000</v>
      </c>
      <c r="H30" s="252">
        <v>1000</v>
      </c>
      <c r="I30" s="252">
        <v>500</v>
      </c>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2"/>
      <c r="BC30" s="252"/>
      <c r="BD30" s="252"/>
      <c r="BE30" s="218"/>
    </row>
    <row r="31" spans="1:57" ht="19.8" customHeight="1">
      <c r="A31" s="213"/>
      <c r="B31" s="228" t="s">
        <v>127</v>
      </c>
      <c r="C31" s="229"/>
      <c r="D31" s="230"/>
      <c r="E31" s="230"/>
      <c r="F31" s="231"/>
      <c r="G31" s="244">
        <f>SUM(G23,G26,G28,G29,G30)</f>
        <v>27159.6875</v>
      </c>
      <c r="H31" s="244">
        <f t="shared" ref="H31:BD31" si="98">SUM(H23,H26,H28,H29,H30)</f>
        <v>22274.556250000001</v>
      </c>
      <c r="I31" s="244">
        <f t="shared" si="98"/>
        <v>10675.361874999999</v>
      </c>
      <c r="J31" s="244">
        <f t="shared" si="98"/>
        <v>0</v>
      </c>
      <c r="K31" s="244">
        <f t="shared" si="98"/>
        <v>0</v>
      </c>
      <c r="L31" s="244">
        <f t="shared" si="98"/>
        <v>0</v>
      </c>
      <c r="M31" s="244">
        <f t="shared" si="98"/>
        <v>0</v>
      </c>
      <c r="N31" s="244">
        <f t="shared" si="98"/>
        <v>0</v>
      </c>
      <c r="O31" s="244">
        <f t="shared" si="98"/>
        <v>0</v>
      </c>
      <c r="P31" s="244">
        <f t="shared" ref="P31:Y31" si="99">SUM(P23,P26,P28,P29,P30)</f>
        <v>0</v>
      </c>
      <c r="Q31" s="244">
        <f t="shared" si="99"/>
        <v>0</v>
      </c>
      <c r="R31" s="244">
        <f t="shared" si="99"/>
        <v>0</v>
      </c>
      <c r="S31" s="244">
        <f t="shared" si="99"/>
        <v>0</v>
      </c>
      <c r="T31" s="244">
        <f t="shared" si="99"/>
        <v>0</v>
      </c>
      <c r="U31" s="244">
        <f t="shared" si="99"/>
        <v>0</v>
      </c>
      <c r="V31" s="244">
        <f t="shared" si="99"/>
        <v>0</v>
      </c>
      <c r="W31" s="244">
        <f t="shared" si="99"/>
        <v>0</v>
      </c>
      <c r="X31" s="244">
        <f t="shared" si="99"/>
        <v>0</v>
      </c>
      <c r="Y31" s="244">
        <f t="shared" si="99"/>
        <v>0</v>
      </c>
      <c r="Z31" s="244">
        <f t="shared" si="98"/>
        <v>0</v>
      </c>
      <c r="AA31" s="244">
        <f t="shared" si="98"/>
        <v>0</v>
      </c>
      <c r="AB31" s="244">
        <f t="shared" si="98"/>
        <v>0</v>
      </c>
      <c r="AC31" s="244">
        <f t="shared" si="98"/>
        <v>0</v>
      </c>
      <c r="AD31" s="244">
        <f t="shared" si="98"/>
        <v>0</v>
      </c>
      <c r="AE31" s="244">
        <f t="shared" si="98"/>
        <v>0</v>
      </c>
      <c r="AF31" s="244">
        <f t="shared" si="98"/>
        <v>0</v>
      </c>
      <c r="AG31" s="244">
        <f t="shared" si="98"/>
        <v>0</v>
      </c>
      <c r="AH31" s="244">
        <f t="shared" si="98"/>
        <v>0</v>
      </c>
      <c r="AI31" s="244">
        <f t="shared" si="98"/>
        <v>0</v>
      </c>
      <c r="AJ31" s="244">
        <f t="shared" ref="AJ31:AS31" si="100">SUM(AJ23,AJ26,AJ28,AJ29,AJ30)</f>
        <v>0</v>
      </c>
      <c r="AK31" s="244">
        <f t="shared" si="100"/>
        <v>0</v>
      </c>
      <c r="AL31" s="244">
        <f t="shared" si="100"/>
        <v>0</v>
      </c>
      <c r="AM31" s="244">
        <f t="shared" si="100"/>
        <v>0</v>
      </c>
      <c r="AN31" s="244">
        <f t="shared" si="100"/>
        <v>0</v>
      </c>
      <c r="AO31" s="244">
        <f t="shared" si="100"/>
        <v>0</v>
      </c>
      <c r="AP31" s="244">
        <f t="shared" si="100"/>
        <v>0</v>
      </c>
      <c r="AQ31" s="244">
        <f t="shared" si="100"/>
        <v>0</v>
      </c>
      <c r="AR31" s="244">
        <f t="shared" si="100"/>
        <v>0</v>
      </c>
      <c r="AS31" s="244">
        <f t="shared" si="100"/>
        <v>0</v>
      </c>
      <c r="AT31" s="244">
        <f t="shared" si="98"/>
        <v>0</v>
      </c>
      <c r="AU31" s="244">
        <f t="shared" si="98"/>
        <v>0</v>
      </c>
      <c r="AV31" s="244">
        <f t="shared" si="98"/>
        <v>0</v>
      </c>
      <c r="AW31" s="244">
        <f t="shared" si="98"/>
        <v>0</v>
      </c>
      <c r="AX31" s="244">
        <f t="shared" si="98"/>
        <v>0</v>
      </c>
      <c r="AY31" s="244">
        <f t="shared" si="98"/>
        <v>0</v>
      </c>
      <c r="AZ31" s="244">
        <f t="shared" si="98"/>
        <v>0</v>
      </c>
      <c r="BA31" s="244">
        <f t="shared" si="98"/>
        <v>0</v>
      </c>
      <c r="BB31" s="244">
        <f t="shared" si="98"/>
        <v>0</v>
      </c>
      <c r="BC31" s="244">
        <f t="shared" si="98"/>
        <v>0</v>
      </c>
      <c r="BD31" s="244">
        <f t="shared" si="98"/>
        <v>0</v>
      </c>
      <c r="BE31" s="218"/>
    </row>
    <row r="32" spans="1:57">
      <c r="A32" s="213"/>
      <c r="B32" s="214"/>
      <c r="C32" s="215"/>
      <c r="D32" s="215"/>
      <c r="E32" s="215"/>
      <c r="F32" s="245"/>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53"/>
      <c r="BE32" s="218"/>
    </row>
    <row r="33" spans="1:57" ht="19.8" customHeight="1">
      <c r="A33" s="213"/>
      <c r="B33" s="228" t="s">
        <v>128</v>
      </c>
      <c r="C33" s="229"/>
      <c r="D33" s="230"/>
      <c r="E33" s="230"/>
      <c r="F33" s="231"/>
      <c r="G33" s="244">
        <f>SUM(G17,G31)</f>
        <v>48903.145824085877</v>
      </c>
      <c r="H33" s="244">
        <f t="shared" ref="H33:BD33" si="101">SUM(H17,H31)</f>
        <v>41118.886797541098</v>
      </c>
      <c r="I33" s="244">
        <f t="shared" si="101"/>
        <v>17923.181316361959</v>
      </c>
      <c r="J33" s="244">
        <f t="shared" si="101"/>
        <v>0</v>
      </c>
      <c r="K33" s="244">
        <f t="shared" si="101"/>
        <v>0</v>
      </c>
      <c r="L33" s="244">
        <f t="shared" si="101"/>
        <v>0</v>
      </c>
      <c r="M33" s="244">
        <f t="shared" si="101"/>
        <v>0</v>
      </c>
      <c r="N33" s="244">
        <f t="shared" si="101"/>
        <v>0</v>
      </c>
      <c r="O33" s="244">
        <f t="shared" si="101"/>
        <v>0</v>
      </c>
      <c r="P33" s="244">
        <f t="shared" ref="P33:Y33" si="102">SUM(P17,P31)</f>
        <v>0</v>
      </c>
      <c r="Q33" s="244">
        <f t="shared" si="102"/>
        <v>0</v>
      </c>
      <c r="R33" s="244">
        <f t="shared" si="102"/>
        <v>0</v>
      </c>
      <c r="S33" s="244">
        <f t="shared" si="102"/>
        <v>0</v>
      </c>
      <c r="T33" s="244">
        <f t="shared" si="102"/>
        <v>0</v>
      </c>
      <c r="U33" s="244">
        <f t="shared" si="102"/>
        <v>0</v>
      </c>
      <c r="V33" s="244">
        <f t="shared" si="102"/>
        <v>0</v>
      </c>
      <c r="W33" s="244">
        <f t="shared" si="102"/>
        <v>0</v>
      </c>
      <c r="X33" s="244">
        <f t="shared" si="102"/>
        <v>0</v>
      </c>
      <c r="Y33" s="244">
        <f t="shared" si="102"/>
        <v>0</v>
      </c>
      <c r="Z33" s="244">
        <f t="shared" si="101"/>
        <v>0</v>
      </c>
      <c r="AA33" s="244">
        <f t="shared" si="101"/>
        <v>0</v>
      </c>
      <c r="AB33" s="244">
        <f t="shared" si="101"/>
        <v>0</v>
      </c>
      <c r="AC33" s="244">
        <f t="shared" si="101"/>
        <v>0</v>
      </c>
      <c r="AD33" s="244">
        <f t="shared" si="101"/>
        <v>0</v>
      </c>
      <c r="AE33" s="244">
        <f t="shared" si="101"/>
        <v>0</v>
      </c>
      <c r="AF33" s="244">
        <f t="shared" si="101"/>
        <v>0</v>
      </c>
      <c r="AG33" s="244">
        <f t="shared" si="101"/>
        <v>0</v>
      </c>
      <c r="AH33" s="244">
        <f t="shared" si="101"/>
        <v>0</v>
      </c>
      <c r="AI33" s="244">
        <f t="shared" si="101"/>
        <v>0</v>
      </c>
      <c r="AJ33" s="244">
        <f t="shared" ref="AJ33:AS33" si="103">SUM(AJ17,AJ31)</f>
        <v>0</v>
      </c>
      <c r="AK33" s="244">
        <f t="shared" si="103"/>
        <v>0</v>
      </c>
      <c r="AL33" s="244">
        <f t="shared" si="103"/>
        <v>0</v>
      </c>
      <c r="AM33" s="244">
        <f t="shared" si="103"/>
        <v>0</v>
      </c>
      <c r="AN33" s="244">
        <f t="shared" si="103"/>
        <v>0</v>
      </c>
      <c r="AO33" s="244">
        <f t="shared" si="103"/>
        <v>0</v>
      </c>
      <c r="AP33" s="244">
        <f t="shared" si="103"/>
        <v>0</v>
      </c>
      <c r="AQ33" s="244">
        <f t="shared" si="103"/>
        <v>0</v>
      </c>
      <c r="AR33" s="244">
        <f t="shared" si="103"/>
        <v>0</v>
      </c>
      <c r="AS33" s="244">
        <f t="shared" si="103"/>
        <v>0</v>
      </c>
      <c r="AT33" s="244">
        <f t="shared" si="101"/>
        <v>0</v>
      </c>
      <c r="AU33" s="244">
        <f t="shared" si="101"/>
        <v>0</v>
      </c>
      <c r="AV33" s="244">
        <f t="shared" si="101"/>
        <v>0</v>
      </c>
      <c r="AW33" s="244">
        <f t="shared" si="101"/>
        <v>0</v>
      </c>
      <c r="AX33" s="244">
        <f t="shared" si="101"/>
        <v>0</v>
      </c>
      <c r="AY33" s="244">
        <f t="shared" si="101"/>
        <v>0</v>
      </c>
      <c r="AZ33" s="244">
        <f t="shared" si="101"/>
        <v>0</v>
      </c>
      <c r="BA33" s="244">
        <f t="shared" si="101"/>
        <v>0</v>
      </c>
      <c r="BB33" s="244">
        <f t="shared" si="101"/>
        <v>0</v>
      </c>
      <c r="BC33" s="244">
        <f t="shared" si="101"/>
        <v>0</v>
      </c>
      <c r="BD33" s="244">
        <f t="shared" si="101"/>
        <v>0</v>
      </c>
      <c r="BE33" s="218"/>
    </row>
    <row r="34" spans="1:57">
      <c r="A34" s="213"/>
      <c r="B34" s="214"/>
      <c r="C34" s="215"/>
      <c r="D34" s="215"/>
      <c r="E34" s="215"/>
      <c r="F34" s="245"/>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6"/>
      <c r="BC34" s="246"/>
      <c r="BD34" s="253"/>
      <c r="BE34" s="218"/>
    </row>
    <row r="35" spans="1:57">
      <c r="A35" s="213"/>
      <c r="B35" s="251" t="s">
        <v>520</v>
      </c>
      <c r="C35" s="219" t="s">
        <v>129</v>
      </c>
      <c r="D35" s="220"/>
      <c r="E35" s="220"/>
      <c r="F35" s="221"/>
      <c r="G35" s="239">
        <f>SUM(G17,G26)*$B$35/100</f>
        <v>2274.3458324085877</v>
      </c>
      <c r="H35" s="239">
        <f t="shared" ref="H35:BD35" si="104">SUM(H17,H26)*$B$35/100</f>
        <v>1984.4330547541092</v>
      </c>
      <c r="I35" s="239">
        <f t="shared" si="104"/>
        <v>824.78194413619576</v>
      </c>
      <c r="J35" s="239">
        <f t="shared" si="104"/>
        <v>0</v>
      </c>
      <c r="K35" s="239">
        <f t="shared" si="104"/>
        <v>0</v>
      </c>
      <c r="L35" s="239">
        <f t="shared" si="104"/>
        <v>0</v>
      </c>
      <c r="M35" s="239">
        <f t="shared" si="104"/>
        <v>0</v>
      </c>
      <c r="N35" s="239">
        <f t="shared" si="104"/>
        <v>0</v>
      </c>
      <c r="O35" s="239">
        <f t="shared" si="104"/>
        <v>0</v>
      </c>
      <c r="P35" s="239">
        <f t="shared" ref="P35:Y35" si="105">SUM(P17,P26)*$B$35/100</f>
        <v>0</v>
      </c>
      <c r="Q35" s="239">
        <f t="shared" si="105"/>
        <v>0</v>
      </c>
      <c r="R35" s="239">
        <f t="shared" si="105"/>
        <v>0</v>
      </c>
      <c r="S35" s="239">
        <f t="shared" si="105"/>
        <v>0</v>
      </c>
      <c r="T35" s="239">
        <f t="shared" si="105"/>
        <v>0</v>
      </c>
      <c r="U35" s="239">
        <f t="shared" si="105"/>
        <v>0</v>
      </c>
      <c r="V35" s="239">
        <f t="shared" si="105"/>
        <v>0</v>
      </c>
      <c r="W35" s="239">
        <f t="shared" si="105"/>
        <v>0</v>
      </c>
      <c r="X35" s="239">
        <f t="shared" si="105"/>
        <v>0</v>
      </c>
      <c r="Y35" s="239">
        <f t="shared" si="105"/>
        <v>0</v>
      </c>
      <c r="Z35" s="239">
        <f t="shared" si="104"/>
        <v>0</v>
      </c>
      <c r="AA35" s="239">
        <f t="shared" si="104"/>
        <v>0</v>
      </c>
      <c r="AB35" s="239">
        <f t="shared" si="104"/>
        <v>0</v>
      </c>
      <c r="AC35" s="239">
        <f t="shared" si="104"/>
        <v>0</v>
      </c>
      <c r="AD35" s="239">
        <f t="shared" si="104"/>
        <v>0</v>
      </c>
      <c r="AE35" s="239">
        <f t="shared" si="104"/>
        <v>0</v>
      </c>
      <c r="AF35" s="239">
        <f t="shared" si="104"/>
        <v>0</v>
      </c>
      <c r="AG35" s="239">
        <f t="shared" si="104"/>
        <v>0</v>
      </c>
      <c r="AH35" s="239">
        <f t="shared" si="104"/>
        <v>0</v>
      </c>
      <c r="AI35" s="239">
        <f t="shared" si="104"/>
        <v>0</v>
      </c>
      <c r="AJ35" s="239">
        <f t="shared" ref="AJ35:AS35" si="106">SUM(AJ17,AJ26)*$B$35/100</f>
        <v>0</v>
      </c>
      <c r="AK35" s="239">
        <f t="shared" si="106"/>
        <v>0</v>
      </c>
      <c r="AL35" s="239">
        <f t="shared" si="106"/>
        <v>0</v>
      </c>
      <c r="AM35" s="239">
        <f t="shared" si="106"/>
        <v>0</v>
      </c>
      <c r="AN35" s="239">
        <f t="shared" si="106"/>
        <v>0</v>
      </c>
      <c r="AO35" s="239">
        <f t="shared" si="106"/>
        <v>0</v>
      </c>
      <c r="AP35" s="239">
        <f t="shared" si="106"/>
        <v>0</v>
      </c>
      <c r="AQ35" s="239">
        <f t="shared" si="106"/>
        <v>0</v>
      </c>
      <c r="AR35" s="239">
        <f t="shared" si="106"/>
        <v>0</v>
      </c>
      <c r="AS35" s="239">
        <f t="shared" si="106"/>
        <v>0</v>
      </c>
      <c r="AT35" s="239">
        <f t="shared" si="104"/>
        <v>0</v>
      </c>
      <c r="AU35" s="239">
        <f t="shared" si="104"/>
        <v>0</v>
      </c>
      <c r="AV35" s="239">
        <f t="shared" si="104"/>
        <v>0</v>
      </c>
      <c r="AW35" s="239">
        <f t="shared" si="104"/>
        <v>0</v>
      </c>
      <c r="AX35" s="239">
        <f t="shared" si="104"/>
        <v>0</v>
      </c>
      <c r="AY35" s="239">
        <f t="shared" si="104"/>
        <v>0</v>
      </c>
      <c r="AZ35" s="239">
        <f t="shared" si="104"/>
        <v>0</v>
      </c>
      <c r="BA35" s="239">
        <f t="shared" si="104"/>
        <v>0</v>
      </c>
      <c r="BB35" s="239">
        <f t="shared" si="104"/>
        <v>0</v>
      </c>
      <c r="BC35" s="239">
        <f t="shared" si="104"/>
        <v>0</v>
      </c>
      <c r="BD35" s="239">
        <f t="shared" si="104"/>
        <v>0</v>
      </c>
      <c r="BE35" s="218"/>
    </row>
    <row r="36" spans="1:57" ht="19.8" customHeight="1">
      <c r="A36" s="213"/>
      <c r="B36" s="228" t="s">
        <v>99</v>
      </c>
      <c r="C36" s="229"/>
      <c r="D36" s="230"/>
      <c r="E36" s="230"/>
      <c r="F36" s="231"/>
      <c r="G36" s="244">
        <f>SUM(G33:G35)</f>
        <v>51177.491656494465</v>
      </c>
      <c r="H36" s="244">
        <f t="shared" ref="H36:BD36" si="107">SUM(H33:H35)</f>
        <v>43103.319852295208</v>
      </c>
      <c r="I36" s="244">
        <f t="shared" si="107"/>
        <v>18747.963260498156</v>
      </c>
      <c r="J36" s="244">
        <f t="shared" si="107"/>
        <v>0</v>
      </c>
      <c r="K36" s="244">
        <f t="shared" si="107"/>
        <v>0</v>
      </c>
      <c r="L36" s="244">
        <f t="shared" si="107"/>
        <v>0</v>
      </c>
      <c r="M36" s="244">
        <f t="shared" si="107"/>
        <v>0</v>
      </c>
      <c r="N36" s="244">
        <f t="shared" si="107"/>
        <v>0</v>
      </c>
      <c r="O36" s="244">
        <f t="shared" si="107"/>
        <v>0</v>
      </c>
      <c r="P36" s="244">
        <f t="shared" ref="P36:Y36" si="108">SUM(P33:P35)</f>
        <v>0</v>
      </c>
      <c r="Q36" s="244">
        <f t="shared" si="108"/>
        <v>0</v>
      </c>
      <c r="R36" s="244">
        <f t="shared" si="108"/>
        <v>0</v>
      </c>
      <c r="S36" s="244">
        <f t="shared" si="108"/>
        <v>0</v>
      </c>
      <c r="T36" s="244">
        <f t="shared" si="108"/>
        <v>0</v>
      </c>
      <c r="U36" s="244">
        <f t="shared" si="108"/>
        <v>0</v>
      </c>
      <c r="V36" s="244">
        <f t="shared" si="108"/>
        <v>0</v>
      </c>
      <c r="W36" s="244">
        <f t="shared" si="108"/>
        <v>0</v>
      </c>
      <c r="X36" s="244">
        <f t="shared" si="108"/>
        <v>0</v>
      </c>
      <c r="Y36" s="244">
        <f t="shared" si="108"/>
        <v>0</v>
      </c>
      <c r="Z36" s="244">
        <f t="shared" si="107"/>
        <v>0</v>
      </c>
      <c r="AA36" s="244">
        <f t="shared" si="107"/>
        <v>0</v>
      </c>
      <c r="AB36" s="244">
        <f t="shared" si="107"/>
        <v>0</v>
      </c>
      <c r="AC36" s="244">
        <f t="shared" si="107"/>
        <v>0</v>
      </c>
      <c r="AD36" s="244">
        <f t="shared" si="107"/>
        <v>0</v>
      </c>
      <c r="AE36" s="244">
        <f t="shared" si="107"/>
        <v>0</v>
      </c>
      <c r="AF36" s="244">
        <f t="shared" si="107"/>
        <v>0</v>
      </c>
      <c r="AG36" s="244">
        <f t="shared" si="107"/>
        <v>0</v>
      </c>
      <c r="AH36" s="244">
        <f t="shared" si="107"/>
        <v>0</v>
      </c>
      <c r="AI36" s="244">
        <f t="shared" si="107"/>
        <v>0</v>
      </c>
      <c r="AJ36" s="244">
        <f t="shared" ref="AJ36:AS36" si="109">SUM(AJ33:AJ35)</f>
        <v>0</v>
      </c>
      <c r="AK36" s="244">
        <f t="shared" si="109"/>
        <v>0</v>
      </c>
      <c r="AL36" s="244">
        <f t="shared" si="109"/>
        <v>0</v>
      </c>
      <c r="AM36" s="244">
        <f t="shared" si="109"/>
        <v>0</v>
      </c>
      <c r="AN36" s="244">
        <f t="shared" si="109"/>
        <v>0</v>
      </c>
      <c r="AO36" s="244">
        <f t="shared" si="109"/>
        <v>0</v>
      </c>
      <c r="AP36" s="244">
        <f t="shared" si="109"/>
        <v>0</v>
      </c>
      <c r="AQ36" s="244">
        <f t="shared" si="109"/>
        <v>0</v>
      </c>
      <c r="AR36" s="244">
        <f t="shared" si="109"/>
        <v>0</v>
      </c>
      <c r="AS36" s="244">
        <f t="shared" si="109"/>
        <v>0</v>
      </c>
      <c r="AT36" s="244">
        <f t="shared" si="107"/>
        <v>0</v>
      </c>
      <c r="AU36" s="244">
        <f t="shared" si="107"/>
        <v>0</v>
      </c>
      <c r="AV36" s="244">
        <f t="shared" si="107"/>
        <v>0</v>
      </c>
      <c r="AW36" s="244">
        <f t="shared" si="107"/>
        <v>0</v>
      </c>
      <c r="AX36" s="244">
        <f t="shared" si="107"/>
        <v>0</v>
      </c>
      <c r="AY36" s="244">
        <f t="shared" si="107"/>
        <v>0</v>
      </c>
      <c r="AZ36" s="244">
        <f t="shared" si="107"/>
        <v>0</v>
      </c>
      <c r="BA36" s="244">
        <f t="shared" si="107"/>
        <v>0</v>
      </c>
      <c r="BB36" s="244">
        <f t="shared" si="107"/>
        <v>0</v>
      </c>
      <c r="BC36" s="244">
        <f t="shared" si="107"/>
        <v>0</v>
      </c>
      <c r="BD36" s="244">
        <f t="shared" si="107"/>
        <v>0</v>
      </c>
      <c r="BE36" s="218"/>
    </row>
    <row r="37" spans="1:57">
      <c r="A37" s="213"/>
      <c r="B37" s="214"/>
      <c r="C37" s="215"/>
      <c r="D37" s="215"/>
      <c r="E37" s="215"/>
      <c r="F37" s="245"/>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53"/>
      <c r="BE37" s="218"/>
    </row>
    <row r="38" spans="1:57">
      <c r="A38" s="213"/>
      <c r="B38" s="254">
        <f>'General calc parameter'!C6</f>
        <v>10</v>
      </c>
      <c r="C38" s="255" t="str">
        <f>'General calc parameter'!B6</f>
        <v>Administrative and overhead costs</v>
      </c>
      <c r="D38" s="215"/>
      <c r="E38" s="215"/>
      <c r="F38" s="256"/>
      <c r="G38" s="257">
        <f>G36*$B$38/100</f>
        <v>5117.7491656494467</v>
      </c>
      <c r="H38" s="257">
        <f t="shared" ref="H38:BD38" si="110">H36*$B$38/100</f>
        <v>4310.3319852295208</v>
      </c>
      <c r="I38" s="257">
        <f t="shared" si="110"/>
        <v>1874.7963260498157</v>
      </c>
      <c r="J38" s="257">
        <f t="shared" si="110"/>
        <v>0</v>
      </c>
      <c r="K38" s="257">
        <f t="shared" si="110"/>
        <v>0</v>
      </c>
      <c r="L38" s="257">
        <f t="shared" si="110"/>
        <v>0</v>
      </c>
      <c r="M38" s="257">
        <f t="shared" si="110"/>
        <v>0</v>
      </c>
      <c r="N38" s="257">
        <f t="shared" si="110"/>
        <v>0</v>
      </c>
      <c r="O38" s="257">
        <f t="shared" si="110"/>
        <v>0</v>
      </c>
      <c r="P38" s="257">
        <f t="shared" ref="P38:Y38" si="111">P36*$B$38/100</f>
        <v>0</v>
      </c>
      <c r="Q38" s="257">
        <f t="shared" si="111"/>
        <v>0</v>
      </c>
      <c r="R38" s="257">
        <f t="shared" si="111"/>
        <v>0</v>
      </c>
      <c r="S38" s="257">
        <f t="shared" si="111"/>
        <v>0</v>
      </c>
      <c r="T38" s="257">
        <f t="shared" si="111"/>
        <v>0</v>
      </c>
      <c r="U38" s="257">
        <f t="shared" si="111"/>
        <v>0</v>
      </c>
      <c r="V38" s="257">
        <f t="shared" si="111"/>
        <v>0</v>
      </c>
      <c r="W38" s="257">
        <f t="shared" si="111"/>
        <v>0</v>
      </c>
      <c r="X38" s="257">
        <f t="shared" si="111"/>
        <v>0</v>
      </c>
      <c r="Y38" s="257">
        <f t="shared" si="111"/>
        <v>0</v>
      </c>
      <c r="Z38" s="257">
        <f t="shared" si="110"/>
        <v>0</v>
      </c>
      <c r="AA38" s="257">
        <f t="shared" si="110"/>
        <v>0</v>
      </c>
      <c r="AB38" s="257">
        <f t="shared" si="110"/>
        <v>0</v>
      </c>
      <c r="AC38" s="257">
        <f t="shared" si="110"/>
        <v>0</v>
      </c>
      <c r="AD38" s="257">
        <f t="shared" si="110"/>
        <v>0</v>
      </c>
      <c r="AE38" s="257">
        <f t="shared" si="110"/>
        <v>0</v>
      </c>
      <c r="AF38" s="257">
        <f t="shared" si="110"/>
        <v>0</v>
      </c>
      <c r="AG38" s="257">
        <f t="shared" si="110"/>
        <v>0</v>
      </c>
      <c r="AH38" s="257">
        <f t="shared" si="110"/>
        <v>0</v>
      </c>
      <c r="AI38" s="257">
        <f t="shared" si="110"/>
        <v>0</v>
      </c>
      <c r="AJ38" s="257">
        <f t="shared" ref="AJ38:AS38" si="112">AJ36*$B$38/100</f>
        <v>0</v>
      </c>
      <c r="AK38" s="257">
        <f t="shared" si="112"/>
        <v>0</v>
      </c>
      <c r="AL38" s="257">
        <f t="shared" si="112"/>
        <v>0</v>
      </c>
      <c r="AM38" s="257">
        <f t="shared" si="112"/>
        <v>0</v>
      </c>
      <c r="AN38" s="257">
        <f t="shared" si="112"/>
        <v>0</v>
      </c>
      <c r="AO38" s="257">
        <f t="shared" si="112"/>
        <v>0</v>
      </c>
      <c r="AP38" s="257">
        <f t="shared" si="112"/>
        <v>0</v>
      </c>
      <c r="AQ38" s="257">
        <f t="shared" si="112"/>
        <v>0</v>
      </c>
      <c r="AR38" s="257">
        <f t="shared" si="112"/>
        <v>0</v>
      </c>
      <c r="AS38" s="257">
        <f t="shared" si="112"/>
        <v>0</v>
      </c>
      <c r="AT38" s="257">
        <f t="shared" si="110"/>
        <v>0</v>
      </c>
      <c r="AU38" s="257">
        <f t="shared" si="110"/>
        <v>0</v>
      </c>
      <c r="AV38" s="257">
        <f t="shared" si="110"/>
        <v>0</v>
      </c>
      <c r="AW38" s="257">
        <f t="shared" si="110"/>
        <v>0</v>
      </c>
      <c r="AX38" s="257">
        <f t="shared" si="110"/>
        <v>0</v>
      </c>
      <c r="AY38" s="257">
        <f t="shared" si="110"/>
        <v>0</v>
      </c>
      <c r="AZ38" s="257">
        <f t="shared" si="110"/>
        <v>0</v>
      </c>
      <c r="BA38" s="257">
        <f t="shared" si="110"/>
        <v>0</v>
      </c>
      <c r="BB38" s="257">
        <f t="shared" si="110"/>
        <v>0</v>
      </c>
      <c r="BC38" s="257">
        <f t="shared" si="110"/>
        <v>0</v>
      </c>
      <c r="BD38" s="257">
        <f t="shared" si="110"/>
        <v>0</v>
      </c>
      <c r="BE38" s="218"/>
    </row>
    <row r="39" spans="1:57" ht="19.8" customHeight="1">
      <c r="A39" s="213"/>
      <c r="B39" s="228" t="s">
        <v>101</v>
      </c>
      <c r="C39" s="258"/>
      <c r="D39" s="259"/>
      <c r="E39" s="259"/>
      <c r="F39" s="260"/>
      <c r="G39" s="244">
        <f>SUM(G36:G38)</f>
        <v>56295.240822143911</v>
      </c>
      <c r="H39" s="244">
        <f t="shared" ref="H39:BD39" si="113">SUM(H36:H38)</f>
        <v>47413.651837524725</v>
      </c>
      <c r="I39" s="244">
        <f t="shared" si="113"/>
        <v>20622.759586547971</v>
      </c>
      <c r="J39" s="244">
        <f t="shared" si="113"/>
        <v>0</v>
      </c>
      <c r="K39" s="244">
        <f t="shared" si="113"/>
        <v>0</v>
      </c>
      <c r="L39" s="244">
        <f t="shared" si="113"/>
        <v>0</v>
      </c>
      <c r="M39" s="244">
        <f t="shared" si="113"/>
        <v>0</v>
      </c>
      <c r="N39" s="244">
        <f t="shared" si="113"/>
        <v>0</v>
      </c>
      <c r="O39" s="244">
        <f t="shared" si="113"/>
        <v>0</v>
      </c>
      <c r="P39" s="244">
        <f t="shared" ref="P39:Y39" si="114">SUM(P36:P38)</f>
        <v>0</v>
      </c>
      <c r="Q39" s="244">
        <f t="shared" si="114"/>
        <v>0</v>
      </c>
      <c r="R39" s="244">
        <f t="shared" si="114"/>
        <v>0</v>
      </c>
      <c r="S39" s="244">
        <f t="shared" si="114"/>
        <v>0</v>
      </c>
      <c r="T39" s="244">
        <f t="shared" si="114"/>
        <v>0</v>
      </c>
      <c r="U39" s="244">
        <f t="shared" si="114"/>
        <v>0</v>
      </c>
      <c r="V39" s="244">
        <f t="shared" si="114"/>
        <v>0</v>
      </c>
      <c r="W39" s="244">
        <f t="shared" si="114"/>
        <v>0</v>
      </c>
      <c r="X39" s="244">
        <f t="shared" si="114"/>
        <v>0</v>
      </c>
      <c r="Y39" s="244">
        <f t="shared" si="114"/>
        <v>0</v>
      </c>
      <c r="Z39" s="244">
        <f t="shared" si="113"/>
        <v>0</v>
      </c>
      <c r="AA39" s="244">
        <f t="shared" si="113"/>
        <v>0</v>
      </c>
      <c r="AB39" s="244">
        <f t="shared" si="113"/>
        <v>0</v>
      </c>
      <c r="AC39" s="244">
        <f t="shared" si="113"/>
        <v>0</v>
      </c>
      <c r="AD39" s="244">
        <f t="shared" si="113"/>
        <v>0</v>
      </c>
      <c r="AE39" s="244">
        <f t="shared" si="113"/>
        <v>0</v>
      </c>
      <c r="AF39" s="244">
        <f t="shared" si="113"/>
        <v>0</v>
      </c>
      <c r="AG39" s="244">
        <f t="shared" si="113"/>
        <v>0</v>
      </c>
      <c r="AH39" s="244">
        <f t="shared" si="113"/>
        <v>0</v>
      </c>
      <c r="AI39" s="244">
        <f t="shared" si="113"/>
        <v>0</v>
      </c>
      <c r="AJ39" s="244">
        <f t="shared" ref="AJ39:AS39" si="115">SUM(AJ36:AJ38)</f>
        <v>0</v>
      </c>
      <c r="AK39" s="244">
        <f t="shared" si="115"/>
        <v>0</v>
      </c>
      <c r="AL39" s="244">
        <f t="shared" si="115"/>
        <v>0</v>
      </c>
      <c r="AM39" s="244">
        <f t="shared" si="115"/>
        <v>0</v>
      </c>
      <c r="AN39" s="244">
        <f t="shared" si="115"/>
        <v>0</v>
      </c>
      <c r="AO39" s="244">
        <f t="shared" si="115"/>
        <v>0</v>
      </c>
      <c r="AP39" s="244">
        <f t="shared" si="115"/>
        <v>0</v>
      </c>
      <c r="AQ39" s="244">
        <f t="shared" si="115"/>
        <v>0</v>
      </c>
      <c r="AR39" s="244">
        <f t="shared" si="115"/>
        <v>0</v>
      </c>
      <c r="AS39" s="244">
        <f t="shared" si="115"/>
        <v>0</v>
      </c>
      <c r="AT39" s="244">
        <f t="shared" si="113"/>
        <v>0</v>
      </c>
      <c r="AU39" s="244">
        <f t="shared" si="113"/>
        <v>0</v>
      </c>
      <c r="AV39" s="244">
        <f t="shared" si="113"/>
        <v>0</v>
      </c>
      <c r="AW39" s="244">
        <f t="shared" si="113"/>
        <v>0</v>
      </c>
      <c r="AX39" s="244">
        <f t="shared" si="113"/>
        <v>0</v>
      </c>
      <c r="AY39" s="244">
        <f t="shared" si="113"/>
        <v>0</v>
      </c>
      <c r="AZ39" s="244">
        <f t="shared" si="113"/>
        <v>0</v>
      </c>
      <c r="BA39" s="244">
        <f t="shared" si="113"/>
        <v>0</v>
      </c>
      <c r="BB39" s="244">
        <f t="shared" si="113"/>
        <v>0</v>
      </c>
      <c r="BC39" s="244">
        <f t="shared" si="113"/>
        <v>0</v>
      </c>
      <c r="BD39" s="244">
        <f t="shared" si="113"/>
        <v>0</v>
      </c>
      <c r="BE39" s="218"/>
    </row>
    <row r="40" spans="1:57">
      <c r="A40" s="213"/>
      <c r="B40" s="214"/>
      <c r="C40" s="215"/>
      <c r="D40" s="215"/>
      <c r="E40" s="215"/>
      <c r="F40" s="245"/>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18"/>
    </row>
    <row r="41" spans="1:57">
      <c r="A41" s="213"/>
      <c r="B41" s="254">
        <f>'General calc parameter'!C7</f>
        <v>0</v>
      </c>
      <c r="C41" s="255" t="str">
        <f>'General calc parameter'!B7</f>
        <v>Surcharge for risk and profit</v>
      </c>
      <c r="D41" s="215"/>
      <c r="E41" s="215"/>
      <c r="F41" s="256"/>
      <c r="G41" s="257">
        <f>G39*$B$41/100</f>
        <v>0</v>
      </c>
      <c r="H41" s="257">
        <f t="shared" ref="H41:BD41" si="116">H39*$B$41/100</f>
        <v>0</v>
      </c>
      <c r="I41" s="257">
        <f t="shared" si="116"/>
        <v>0</v>
      </c>
      <c r="J41" s="257">
        <f t="shared" si="116"/>
        <v>0</v>
      </c>
      <c r="K41" s="257">
        <f t="shared" si="116"/>
        <v>0</v>
      </c>
      <c r="L41" s="257">
        <f t="shared" si="116"/>
        <v>0</v>
      </c>
      <c r="M41" s="257">
        <f t="shared" si="116"/>
        <v>0</v>
      </c>
      <c r="N41" s="257">
        <f t="shared" si="116"/>
        <v>0</v>
      </c>
      <c r="O41" s="257">
        <f t="shared" si="116"/>
        <v>0</v>
      </c>
      <c r="P41" s="257">
        <f t="shared" ref="P41:Y41" si="117">P39*$B$41/100</f>
        <v>0</v>
      </c>
      <c r="Q41" s="257">
        <f t="shared" si="117"/>
        <v>0</v>
      </c>
      <c r="R41" s="257">
        <f t="shared" si="117"/>
        <v>0</v>
      </c>
      <c r="S41" s="257">
        <f t="shared" si="117"/>
        <v>0</v>
      </c>
      <c r="T41" s="257">
        <f t="shared" si="117"/>
        <v>0</v>
      </c>
      <c r="U41" s="257">
        <f t="shared" si="117"/>
        <v>0</v>
      </c>
      <c r="V41" s="257">
        <f t="shared" si="117"/>
        <v>0</v>
      </c>
      <c r="W41" s="257">
        <f t="shared" si="117"/>
        <v>0</v>
      </c>
      <c r="X41" s="257">
        <f t="shared" si="117"/>
        <v>0</v>
      </c>
      <c r="Y41" s="257">
        <f t="shared" si="117"/>
        <v>0</v>
      </c>
      <c r="Z41" s="257">
        <f t="shared" si="116"/>
        <v>0</v>
      </c>
      <c r="AA41" s="257">
        <f t="shared" si="116"/>
        <v>0</v>
      </c>
      <c r="AB41" s="257">
        <f t="shared" si="116"/>
        <v>0</v>
      </c>
      <c r="AC41" s="257">
        <f t="shared" si="116"/>
        <v>0</v>
      </c>
      <c r="AD41" s="257">
        <f t="shared" si="116"/>
        <v>0</v>
      </c>
      <c r="AE41" s="257">
        <f t="shared" si="116"/>
        <v>0</v>
      </c>
      <c r="AF41" s="257">
        <f t="shared" si="116"/>
        <v>0</v>
      </c>
      <c r="AG41" s="257">
        <f t="shared" si="116"/>
        <v>0</v>
      </c>
      <c r="AH41" s="257">
        <f t="shared" si="116"/>
        <v>0</v>
      </c>
      <c r="AI41" s="257">
        <f t="shared" si="116"/>
        <v>0</v>
      </c>
      <c r="AJ41" s="257">
        <f t="shared" ref="AJ41:AS41" si="118">AJ39*$B$41/100</f>
        <v>0</v>
      </c>
      <c r="AK41" s="257">
        <f t="shared" si="118"/>
        <v>0</v>
      </c>
      <c r="AL41" s="257">
        <f t="shared" si="118"/>
        <v>0</v>
      </c>
      <c r="AM41" s="257">
        <f t="shared" si="118"/>
        <v>0</v>
      </c>
      <c r="AN41" s="257">
        <f t="shared" si="118"/>
        <v>0</v>
      </c>
      <c r="AO41" s="257">
        <f t="shared" si="118"/>
        <v>0</v>
      </c>
      <c r="AP41" s="257">
        <f t="shared" si="118"/>
        <v>0</v>
      </c>
      <c r="AQ41" s="257">
        <f t="shared" si="118"/>
        <v>0</v>
      </c>
      <c r="AR41" s="257">
        <f t="shared" si="118"/>
        <v>0</v>
      </c>
      <c r="AS41" s="257">
        <f t="shared" si="118"/>
        <v>0</v>
      </c>
      <c r="AT41" s="257">
        <f t="shared" si="116"/>
        <v>0</v>
      </c>
      <c r="AU41" s="257">
        <f t="shared" si="116"/>
        <v>0</v>
      </c>
      <c r="AV41" s="257">
        <f t="shared" si="116"/>
        <v>0</v>
      </c>
      <c r="AW41" s="257">
        <f t="shared" si="116"/>
        <v>0</v>
      </c>
      <c r="AX41" s="257">
        <f t="shared" si="116"/>
        <v>0</v>
      </c>
      <c r="AY41" s="257">
        <f t="shared" si="116"/>
        <v>0</v>
      </c>
      <c r="AZ41" s="257">
        <f t="shared" si="116"/>
        <v>0</v>
      </c>
      <c r="BA41" s="257">
        <f t="shared" si="116"/>
        <v>0</v>
      </c>
      <c r="BB41" s="257">
        <f t="shared" si="116"/>
        <v>0</v>
      </c>
      <c r="BC41" s="257">
        <f t="shared" si="116"/>
        <v>0</v>
      </c>
      <c r="BD41" s="257">
        <f t="shared" si="116"/>
        <v>0</v>
      </c>
      <c r="BE41" s="218"/>
    </row>
    <row r="42" spans="1:57" ht="19.8" customHeight="1">
      <c r="A42" s="213"/>
      <c r="B42" s="228" t="s">
        <v>103</v>
      </c>
      <c r="C42" s="258"/>
      <c r="D42" s="259"/>
      <c r="E42" s="259"/>
      <c r="F42" s="260"/>
      <c r="G42" s="244">
        <f>SUM(G39:G41)</f>
        <v>56295.240822143911</v>
      </c>
      <c r="H42" s="244">
        <f t="shared" ref="H42:BD42" si="119">SUM(H39:H41)</f>
        <v>47413.651837524725</v>
      </c>
      <c r="I42" s="244">
        <f t="shared" si="119"/>
        <v>20622.759586547971</v>
      </c>
      <c r="J42" s="244">
        <f t="shared" si="119"/>
        <v>0</v>
      </c>
      <c r="K42" s="244">
        <f t="shared" si="119"/>
        <v>0</v>
      </c>
      <c r="L42" s="244">
        <f t="shared" si="119"/>
        <v>0</v>
      </c>
      <c r="M42" s="244">
        <f t="shared" si="119"/>
        <v>0</v>
      </c>
      <c r="N42" s="244">
        <f t="shared" si="119"/>
        <v>0</v>
      </c>
      <c r="O42" s="244">
        <f t="shared" si="119"/>
        <v>0</v>
      </c>
      <c r="P42" s="244">
        <f t="shared" ref="P42:Y42" si="120">SUM(P39:P41)</f>
        <v>0</v>
      </c>
      <c r="Q42" s="244">
        <f t="shared" si="120"/>
        <v>0</v>
      </c>
      <c r="R42" s="244">
        <f t="shared" si="120"/>
        <v>0</v>
      </c>
      <c r="S42" s="244">
        <f t="shared" si="120"/>
        <v>0</v>
      </c>
      <c r="T42" s="244">
        <f t="shared" si="120"/>
        <v>0</v>
      </c>
      <c r="U42" s="244">
        <f t="shared" si="120"/>
        <v>0</v>
      </c>
      <c r="V42" s="244">
        <f t="shared" si="120"/>
        <v>0</v>
      </c>
      <c r="W42" s="244">
        <f t="shared" si="120"/>
        <v>0</v>
      </c>
      <c r="X42" s="244">
        <f t="shared" si="120"/>
        <v>0</v>
      </c>
      <c r="Y42" s="244">
        <f t="shared" si="120"/>
        <v>0</v>
      </c>
      <c r="Z42" s="244">
        <f t="shared" si="119"/>
        <v>0</v>
      </c>
      <c r="AA42" s="244">
        <f t="shared" si="119"/>
        <v>0</v>
      </c>
      <c r="AB42" s="244">
        <f t="shared" si="119"/>
        <v>0</v>
      </c>
      <c r="AC42" s="244">
        <f t="shared" si="119"/>
        <v>0</v>
      </c>
      <c r="AD42" s="244">
        <f t="shared" si="119"/>
        <v>0</v>
      </c>
      <c r="AE42" s="244">
        <f t="shared" si="119"/>
        <v>0</v>
      </c>
      <c r="AF42" s="244">
        <f t="shared" si="119"/>
        <v>0</v>
      </c>
      <c r="AG42" s="244">
        <f t="shared" si="119"/>
        <v>0</v>
      </c>
      <c r="AH42" s="244">
        <f t="shared" si="119"/>
        <v>0</v>
      </c>
      <c r="AI42" s="244">
        <f t="shared" si="119"/>
        <v>0</v>
      </c>
      <c r="AJ42" s="244">
        <f t="shared" ref="AJ42:AS42" si="121">SUM(AJ39:AJ41)</f>
        <v>0</v>
      </c>
      <c r="AK42" s="244">
        <f t="shared" si="121"/>
        <v>0</v>
      </c>
      <c r="AL42" s="244">
        <f t="shared" si="121"/>
        <v>0</v>
      </c>
      <c r="AM42" s="244">
        <f t="shared" si="121"/>
        <v>0</v>
      </c>
      <c r="AN42" s="244">
        <f t="shared" si="121"/>
        <v>0</v>
      </c>
      <c r="AO42" s="244">
        <f t="shared" si="121"/>
        <v>0</v>
      </c>
      <c r="AP42" s="244">
        <f t="shared" si="121"/>
        <v>0</v>
      </c>
      <c r="AQ42" s="244">
        <f t="shared" si="121"/>
        <v>0</v>
      </c>
      <c r="AR42" s="244">
        <f t="shared" si="121"/>
        <v>0</v>
      </c>
      <c r="AS42" s="244">
        <f t="shared" si="121"/>
        <v>0</v>
      </c>
      <c r="AT42" s="244">
        <f t="shared" si="119"/>
        <v>0</v>
      </c>
      <c r="AU42" s="244">
        <f t="shared" si="119"/>
        <v>0</v>
      </c>
      <c r="AV42" s="244">
        <f t="shared" si="119"/>
        <v>0</v>
      </c>
      <c r="AW42" s="244">
        <f t="shared" si="119"/>
        <v>0</v>
      </c>
      <c r="AX42" s="244">
        <f t="shared" si="119"/>
        <v>0</v>
      </c>
      <c r="AY42" s="244">
        <f t="shared" si="119"/>
        <v>0</v>
      </c>
      <c r="AZ42" s="244">
        <f t="shared" si="119"/>
        <v>0</v>
      </c>
      <c r="BA42" s="244">
        <f t="shared" si="119"/>
        <v>0</v>
      </c>
      <c r="BB42" s="244">
        <f t="shared" si="119"/>
        <v>0</v>
      </c>
      <c r="BC42" s="244">
        <f t="shared" si="119"/>
        <v>0</v>
      </c>
      <c r="BD42" s="244">
        <f t="shared" si="119"/>
        <v>0</v>
      </c>
      <c r="BE42" s="218"/>
    </row>
    <row r="43" spans="1:57">
      <c r="A43" s="213"/>
      <c r="B43" s="214"/>
      <c r="C43" s="215"/>
      <c r="D43" s="215"/>
      <c r="E43" s="215"/>
      <c r="F43" s="245"/>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18"/>
    </row>
    <row r="44" spans="1:57">
      <c r="A44" s="213"/>
      <c r="B44" s="254">
        <f>'General calc parameter'!C8</f>
        <v>0</v>
      </c>
      <c r="C44" s="255" t="str">
        <f>'General calc parameter'!B8</f>
        <v>Value added tax</v>
      </c>
      <c r="D44" s="215"/>
      <c r="E44" s="215"/>
      <c r="F44" s="256"/>
      <c r="G44" s="257">
        <f>G42*$B$44/100</f>
        <v>0</v>
      </c>
      <c r="H44" s="257">
        <f t="shared" ref="H44:BD44" si="122">H42*$B$44/100</f>
        <v>0</v>
      </c>
      <c r="I44" s="257">
        <f t="shared" si="122"/>
        <v>0</v>
      </c>
      <c r="J44" s="257">
        <f t="shared" si="122"/>
        <v>0</v>
      </c>
      <c r="K44" s="257">
        <f t="shared" si="122"/>
        <v>0</v>
      </c>
      <c r="L44" s="257">
        <f t="shared" si="122"/>
        <v>0</v>
      </c>
      <c r="M44" s="257">
        <f t="shared" si="122"/>
        <v>0</v>
      </c>
      <c r="N44" s="257">
        <f t="shared" si="122"/>
        <v>0</v>
      </c>
      <c r="O44" s="257">
        <f t="shared" si="122"/>
        <v>0</v>
      </c>
      <c r="P44" s="257">
        <f t="shared" ref="P44:Y44" si="123">P42*$B$44/100</f>
        <v>0</v>
      </c>
      <c r="Q44" s="257">
        <f t="shared" si="123"/>
        <v>0</v>
      </c>
      <c r="R44" s="257">
        <f t="shared" si="123"/>
        <v>0</v>
      </c>
      <c r="S44" s="257">
        <f t="shared" si="123"/>
        <v>0</v>
      </c>
      <c r="T44" s="257">
        <f t="shared" si="123"/>
        <v>0</v>
      </c>
      <c r="U44" s="257">
        <f t="shared" si="123"/>
        <v>0</v>
      </c>
      <c r="V44" s="257">
        <f t="shared" si="123"/>
        <v>0</v>
      </c>
      <c r="W44" s="257">
        <f t="shared" si="123"/>
        <v>0</v>
      </c>
      <c r="X44" s="257">
        <f t="shared" si="123"/>
        <v>0</v>
      </c>
      <c r="Y44" s="257">
        <f t="shared" si="123"/>
        <v>0</v>
      </c>
      <c r="Z44" s="257">
        <f t="shared" si="122"/>
        <v>0</v>
      </c>
      <c r="AA44" s="257">
        <f t="shared" si="122"/>
        <v>0</v>
      </c>
      <c r="AB44" s="257">
        <f t="shared" si="122"/>
        <v>0</v>
      </c>
      <c r="AC44" s="257">
        <f t="shared" si="122"/>
        <v>0</v>
      </c>
      <c r="AD44" s="257">
        <f t="shared" si="122"/>
        <v>0</v>
      </c>
      <c r="AE44" s="257">
        <f t="shared" si="122"/>
        <v>0</v>
      </c>
      <c r="AF44" s="257">
        <f t="shared" si="122"/>
        <v>0</v>
      </c>
      <c r="AG44" s="257">
        <f t="shared" si="122"/>
        <v>0</v>
      </c>
      <c r="AH44" s="257">
        <f t="shared" si="122"/>
        <v>0</v>
      </c>
      <c r="AI44" s="257">
        <f t="shared" si="122"/>
        <v>0</v>
      </c>
      <c r="AJ44" s="257">
        <f t="shared" ref="AJ44:AS44" si="124">AJ42*$B$44/100</f>
        <v>0</v>
      </c>
      <c r="AK44" s="257">
        <f t="shared" si="124"/>
        <v>0</v>
      </c>
      <c r="AL44" s="257">
        <f t="shared" si="124"/>
        <v>0</v>
      </c>
      <c r="AM44" s="257">
        <f t="shared" si="124"/>
        <v>0</v>
      </c>
      <c r="AN44" s="257">
        <f t="shared" si="124"/>
        <v>0</v>
      </c>
      <c r="AO44" s="257">
        <f t="shared" si="124"/>
        <v>0</v>
      </c>
      <c r="AP44" s="257">
        <f t="shared" si="124"/>
        <v>0</v>
      </c>
      <c r="AQ44" s="257">
        <f t="shared" si="124"/>
        <v>0</v>
      </c>
      <c r="AR44" s="257">
        <f t="shared" si="124"/>
        <v>0</v>
      </c>
      <c r="AS44" s="257">
        <f t="shared" si="124"/>
        <v>0</v>
      </c>
      <c r="AT44" s="257">
        <f t="shared" si="122"/>
        <v>0</v>
      </c>
      <c r="AU44" s="257">
        <f t="shared" si="122"/>
        <v>0</v>
      </c>
      <c r="AV44" s="257">
        <f t="shared" si="122"/>
        <v>0</v>
      </c>
      <c r="AW44" s="257">
        <f t="shared" si="122"/>
        <v>0</v>
      </c>
      <c r="AX44" s="257">
        <f t="shared" si="122"/>
        <v>0</v>
      </c>
      <c r="AY44" s="257">
        <f t="shared" si="122"/>
        <v>0</v>
      </c>
      <c r="AZ44" s="257">
        <f t="shared" si="122"/>
        <v>0</v>
      </c>
      <c r="BA44" s="257">
        <f t="shared" si="122"/>
        <v>0</v>
      </c>
      <c r="BB44" s="257">
        <f t="shared" si="122"/>
        <v>0</v>
      </c>
      <c r="BC44" s="257">
        <f t="shared" si="122"/>
        <v>0</v>
      </c>
      <c r="BD44" s="257">
        <f t="shared" si="122"/>
        <v>0</v>
      </c>
      <c r="BE44" s="218"/>
    </row>
    <row r="45" spans="1:57">
      <c r="A45" s="213"/>
      <c r="B45" s="214"/>
      <c r="C45" s="215"/>
      <c r="D45" s="215"/>
      <c r="E45" s="215"/>
      <c r="F45" s="245"/>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18"/>
    </row>
    <row r="46" spans="1:57" ht="19.8" customHeight="1">
      <c r="A46" s="213"/>
      <c r="B46" s="261" t="s">
        <v>130</v>
      </c>
      <c r="C46" s="230"/>
      <c r="D46" s="230"/>
      <c r="E46" s="230"/>
      <c r="F46" s="262"/>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18"/>
    </row>
    <row r="47" spans="1:57" s="8" customFormat="1" ht="19.8" customHeight="1">
      <c r="A47" s="264"/>
      <c r="B47" s="214" t="s">
        <v>131</v>
      </c>
      <c r="C47" s="265"/>
      <c r="D47" s="265"/>
      <c r="E47" s="265"/>
      <c r="F47" s="266"/>
      <c r="G47" s="267">
        <f>SUM(G42:G44)</f>
        <v>56295.240822143911</v>
      </c>
      <c r="H47" s="267">
        <f t="shared" ref="H47:P47" si="125">SUM(H42:H44)</f>
        <v>47413.651837524725</v>
      </c>
      <c r="I47" s="267">
        <f t="shared" si="125"/>
        <v>20622.759586547971</v>
      </c>
      <c r="J47" s="267">
        <f t="shared" si="125"/>
        <v>0</v>
      </c>
      <c r="K47" s="267">
        <f t="shared" si="125"/>
        <v>0</v>
      </c>
      <c r="L47" s="267">
        <f t="shared" si="125"/>
        <v>0</v>
      </c>
      <c r="M47" s="267">
        <f t="shared" si="125"/>
        <v>0</v>
      </c>
      <c r="N47" s="267">
        <f t="shared" si="125"/>
        <v>0</v>
      </c>
      <c r="O47" s="267">
        <f t="shared" si="125"/>
        <v>0</v>
      </c>
      <c r="P47" s="267">
        <f t="shared" si="125"/>
        <v>0</v>
      </c>
      <c r="Q47" s="267">
        <f t="shared" ref="Q47:BD47" si="126">SUM(Q42:Q44)</f>
        <v>0</v>
      </c>
      <c r="R47" s="267">
        <f t="shared" si="126"/>
        <v>0</v>
      </c>
      <c r="S47" s="267">
        <f t="shared" si="126"/>
        <v>0</v>
      </c>
      <c r="T47" s="267">
        <f t="shared" si="126"/>
        <v>0</v>
      </c>
      <c r="U47" s="267">
        <f t="shared" si="126"/>
        <v>0</v>
      </c>
      <c r="V47" s="267">
        <f t="shared" si="126"/>
        <v>0</v>
      </c>
      <c r="W47" s="267">
        <f t="shared" si="126"/>
        <v>0</v>
      </c>
      <c r="X47" s="267">
        <f t="shared" si="126"/>
        <v>0</v>
      </c>
      <c r="Y47" s="267">
        <f t="shared" si="126"/>
        <v>0</v>
      </c>
      <c r="Z47" s="267">
        <f t="shared" si="126"/>
        <v>0</v>
      </c>
      <c r="AA47" s="267">
        <f t="shared" si="126"/>
        <v>0</v>
      </c>
      <c r="AB47" s="267">
        <f t="shared" si="126"/>
        <v>0</v>
      </c>
      <c r="AC47" s="267">
        <f t="shared" si="126"/>
        <v>0</v>
      </c>
      <c r="AD47" s="267">
        <f t="shared" si="126"/>
        <v>0</v>
      </c>
      <c r="AE47" s="267">
        <f t="shared" si="126"/>
        <v>0</v>
      </c>
      <c r="AF47" s="267">
        <f t="shared" si="126"/>
        <v>0</v>
      </c>
      <c r="AG47" s="267">
        <f t="shared" si="126"/>
        <v>0</v>
      </c>
      <c r="AH47" s="267">
        <f t="shared" si="126"/>
        <v>0</v>
      </c>
      <c r="AI47" s="267">
        <f t="shared" si="126"/>
        <v>0</v>
      </c>
      <c r="AJ47" s="267">
        <f t="shared" si="126"/>
        <v>0</v>
      </c>
      <c r="AK47" s="267">
        <f t="shared" si="126"/>
        <v>0</v>
      </c>
      <c r="AL47" s="267">
        <f t="shared" si="126"/>
        <v>0</v>
      </c>
      <c r="AM47" s="267">
        <f t="shared" si="126"/>
        <v>0</v>
      </c>
      <c r="AN47" s="267">
        <f t="shared" si="126"/>
        <v>0</v>
      </c>
      <c r="AO47" s="267">
        <f t="shared" si="126"/>
        <v>0</v>
      </c>
      <c r="AP47" s="267">
        <f t="shared" si="126"/>
        <v>0</v>
      </c>
      <c r="AQ47" s="267">
        <f t="shared" si="126"/>
        <v>0</v>
      </c>
      <c r="AR47" s="267">
        <f t="shared" si="126"/>
        <v>0</v>
      </c>
      <c r="AS47" s="267">
        <f t="shared" si="126"/>
        <v>0</v>
      </c>
      <c r="AT47" s="267">
        <f t="shared" si="126"/>
        <v>0</v>
      </c>
      <c r="AU47" s="267">
        <f t="shared" si="126"/>
        <v>0</v>
      </c>
      <c r="AV47" s="267">
        <f t="shared" si="126"/>
        <v>0</v>
      </c>
      <c r="AW47" s="267">
        <f t="shared" si="126"/>
        <v>0</v>
      </c>
      <c r="AX47" s="267">
        <f t="shared" si="126"/>
        <v>0</v>
      </c>
      <c r="AY47" s="267">
        <f t="shared" si="126"/>
        <v>0</v>
      </c>
      <c r="AZ47" s="267">
        <f t="shared" si="126"/>
        <v>0</v>
      </c>
      <c r="BA47" s="267">
        <f t="shared" si="126"/>
        <v>0</v>
      </c>
      <c r="BB47" s="267">
        <f t="shared" si="126"/>
        <v>0</v>
      </c>
      <c r="BC47" s="267">
        <f t="shared" si="126"/>
        <v>0</v>
      </c>
      <c r="BD47" s="267">
        <f t="shared" si="126"/>
        <v>0</v>
      </c>
      <c r="BE47" s="268"/>
    </row>
    <row r="48" spans="1:57" s="274" customFormat="1" ht="19.8" customHeight="1">
      <c r="A48" s="269"/>
      <c r="B48" s="255" t="s">
        <v>132</v>
      </c>
      <c r="C48" s="270"/>
      <c r="D48" s="270"/>
      <c r="E48" s="270"/>
      <c r="F48" s="271"/>
      <c r="G48" s="272">
        <f>IF(G5="","",(G47/G5))</f>
        <v>27.065019626030725</v>
      </c>
      <c r="H48" s="272">
        <f t="shared" ref="H48:P48" si="127">IF(H5="","",(H47/H5))</f>
        <v>22.795024921886888</v>
      </c>
      <c r="I48" s="272">
        <f t="shared" si="127"/>
        <v>9.914788262763448</v>
      </c>
      <c r="J48" s="272" t="str">
        <f t="shared" si="127"/>
        <v/>
      </c>
      <c r="K48" s="272" t="str">
        <f t="shared" si="127"/>
        <v/>
      </c>
      <c r="L48" s="272" t="str">
        <f t="shared" si="127"/>
        <v/>
      </c>
      <c r="M48" s="272" t="str">
        <f t="shared" si="127"/>
        <v/>
      </c>
      <c r="N48" s="272" t="str">
        <f t="shared" si="127"/>
        <v/>
      </c>
      <c r="O48" s="272" t="str">
        <f t="shared" si="127"/>
        <v/>
      </c>
      <c r="P48" s="272" t="str">
        <f t="shared" si="127"/>
        <v/>
      </c>
      <c r="Q48" s="272" t="str">
        <f t="shared" ref="Q48" si="128">IF(Q5="","",(Q47/Q5))</f>
        <v/>
      </c>
      <c r="R48" s="272" t="str">
        <f t="shared" ref="R48" si="129">IF(R5="","",(R47/R5))</f>
        <v/>
      </c>
      <c r="S48" s="272" t="str">
        <f t="shared" ref="S48" si="130">IF(S5="","",(S47/S5))</f>
        <v/>
      </c>
      <c r="T48" s="272" t="str">
        <f t="shared" ref="T48" si="131">IF(T5="","",(T47/T5))</f>
        <v/>
      </c>
      <c r="U48" s="272" t="str">
        <f t="shared" ref="U48" si="132">IF(U5="","",(U47/U5))</f>
        <v/>
      </c>
      <c r="V48" s="272" t="str">
        <f t="shared" ref="V48" si="133">IF(V5="","",(V47/V5))</f>
        <v/>
      </c>
      <c r="W48" s="272" t="str">
        <f t="shared" ref="W48" si="134">IF(W5="","",(W47/W5))</f>
        <v/>
      </c>
      <c r="X48" s="272" t="str">
        <f t="shared" ref="X48" si="135">IF(X5="","",(X47/X5))</f>
        <v/>
      </c>
      <c r="Y48" s="272" t="str">
        <f t="shared" ref="Y48" si="136">IF(Y5="","",(Y47/Y5))</f>
        <v/>
      </c>
      <c r="Z48" s="272" t="str">
        <f t="shared" ref="Z48" si="137">IF(Z5="","",(Z47/Z5))</f>
        <v/>
      </c>
      <c r="AA48" s="272" t="str">
        <f t="shared" ref="AA48" si="138">IF(AA5="","",(AA47/AA5))</f>
        <v/>
      </c>
      <c r="AB48" s="272" t="str">
        <f t="shared" ref="AB48" si="139">IF(AB5="","",(AB47/AB5))</f>
        <v/>
      </c>
      <c r="AC48" s="272" t="str">
        <f t="shared" ref="AC48" si="140">IF(AC5="","",(AC47/AC5))</f>
        <v/>
      </c>
      <c r="AD48" s="272" t="str">
        <f t="shared" ref="AD48" si="141">IF(AD5="","",(AD47/AD5))</f>
        <v/>
      </c>
      <c r="AE48" s="272" t="str">
        <f t="shared" ref="AE48" si="142">IF(AE5="","",(AE47/AE5))</f>
        <v/>
      </c>
      <c r="AF48" s="272" t="str">
        <f t="shared" ref="AF48" si="143">IF(AF5="","",(AF47/AF5))</f>
        <v/>
      </c>
      <c r="AG48" s="272" t="str">
        <f t="shared" ref="AG48" si="144">IF(AG5="","",(AG47/AG5))</f>
        <v/>
      </c>
      <c r="AH48" s="272" t="str">
        <f t="shared" ref="AH48" si="145">IF(AH5="","",(AH47/AH5))</f>
        <v/>
      </c>
      <c r="AI48" s="272" t="str">
        <f t="shared" ref="AI48" si="146">IF(AI5="","",(AI47/AI5))</f>
        <v/>
      </c>
      <c r="AJ48" s="272" t="str">
        <f t="shared" ref="AJ48" si="147">IF(AJ5="","",(AJ47/AJ5))</f>
        <v/>
      </c>
      <c r="AK48" s="272" t="str">
        <f t="shared" ref="AK48" si="148">IF(AK5="","",(AK47/AK5))</f>
        <v/>
      </c>
      <c r="AL48" s="272" t="str">
        <f t="shared" ref="AL48" si="149">IF(AL5="","",(AL47/AL5))</f>
        <v/>
      </c>
      <c r="AM48" s="272" t="str">
        <f t="shared" ref="AM48" si="150">IF(AM5="","",(AM47/AM5))</f>
        <v/>
      </c>
      <c r="AN48" s="272" t="str">
        <f t="shared" ref="AN48" si="151">IF(AN5="","",(AN47/AN5))</f>
        <v/>
      </c>
      <c r="AO48" s="272" t="str">
        <f t="shared" ref="AO48" si="152">IF(AO5="","",(AO47/AO5))</f>
        <v/>
      </c>
      <c r="AP48" s="272" t="str">
        <f t="shared" ref="AP48" si="153">IF(AP5="","",(AP47/AP5))</f>
        <v/>
      </c>
      <c r="AQ48" s="272" t="str">
        <f t="shared" ref="AQ48" si="154">IF(AQ5="","",(AQ47/AQ5))</f>
        <v/>
      </c>
      <c r="AR48" s="272" t="str">
        <f t="shared" ref="AR48" si="155">IF(AR5="","",(AR47/AR5))</f>
        <v/>
      </c>
      <c r="AS48" s="272" t="str">
        <f t="shared" ref="AS48" si="156">IF(AS5="","",(AS47/AS5))</f>
        <v/>
      </c>
      <c r="AT48" s="272" t="str">
        <f t="shared" ref="AT48" si="157">IF(AT5="","",(AT47/AT5))</f>
        <v/>
      </c>
      <c r="AU48" s="272" t="str">
        <f t="shared" ref="AU48" si="158">IF(AU5="","",(AU47/AU5))</f>
        <v/>
      </c>
      <c r="AV48" s="272" t="str">
        <f t="shared" ref="AV48" si="159">IF(AV5="","",(AV47/AV5))</f>
        <v/>
      </c>
      <c r="AW48" s="272" t="str">
        <f t="shared" ref="AW48" si="160">IF(AW5="","",(AW47/AW5))</f>
        <v/>
      </c>
      <c r="AX48" s="272" t="str">
        <f t="shared" ref="AX48" si="161">IF(AX5="","",(AX47/AX5))</f>
        <v/>
      </c>
      <c r="AY48" s="272" t="str">
        <f t="shared" ref="AY48" si="162">IF(AY5="","",(AY47/AY5))</f>
        <v/>
      </c>
      <c r="AZ48" s="272" t="str">
        <f t="shared" ref="AZ48" si="163">IF(AZ5="","",(AZ47/AZ5))</f>
        <v/>
      </c>
      <c r="BA48" s="272" t="str">
        <f t="shared" ref="BA48" si="164">IF(BA5="","",(BA47/BA5))</f>
        <v/>
      </c>
      <c r="BB48" s="272" t="str">
        <f t="shared" ref="BB48" si="165">IF(BB5="","",(BB47/BB5))</f>
        <v/>
      </c>
      <c r="BC48" s="272" t="str">
        <f t="shared" ref="BC48" si="166">IF(BC5="","",(BC47/BC5))</f>
        <v/>
      </c>
      <c r="BD48" s="272" t="str">
        <f t="shared" ref="BD48" si="167">IF(BD5="","",(BD47/BD5))</f>
        <v/>
      </c>
      <c r="BE48" s="273"/>
    </row>
    <row r="49" spans="1:57" ht="6" customHeight="1">
      <c r="A49" s="275"/>
      <c r="B49" s="276"/>
      <c r="C49" s="276"/>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8"/>
    </row>
    <row r="52" spans="1:57">
      <c r="G52" s="280"/>
      <c r="H52" s="280"/>
      <c r="I52" s="280"/>
    </row>
    <row r="54" spans="1:57">
      <c r="G54" s="280"/>
    </row>
    <row r="55" spans="1:57">
      <c r="G55" s="280"/>
    </row>
    <row r="56" spans="1:57">
      <c r="G56" s="280"/>
    </row>
  </sheetData>
  <sheetProtection algorithmName="SHA-512" hashValue="mo2E3cAPRHXvW17mJR6sBUrzwWo+/1e9W4bQYPxA0SXOUMxZ3V0W2UHt3c58ydTzt16MX4QaY8j2Q9F5fPnwDw==" saltValue="B1pmP71u5vCZVJ5QOomL6Q==" spinCount="100000" sheet="1" objects="1" scenarios="1"/>
  <mergeCells count="9">
    <mergeCell ref="C25:F25"/>
    <mergeCell ref="C28:F28"/>
    <mergeCell ref="C29:F29"/>
    <mergeCell ref="BB1:BC1"/>
    <mergeCell ref="AR1:AS1"/>
    <mergeCell ref="AH1:AI1"/>
    <mergeCell ref="X1:Y1"/>
    <mergeCell ref="B3:F4"/>
    <mergeCell ref="B1:E1"/>
  </mergeCells>
  <hyperlinks>
    <hyperlink ref="G1" location="'Full-cost-accounting'!A65" display="Go to &quot;Full-cost-accounting&quot;" xr:uid="{00000000-0004-0000-0300-000000000000}"/>
  </hyperlinks>
  <pageMargins left="0.70866141732283472" right="0.70866141732283472" top="0.78740157480314965" bottom="0.78740157480314965" header="0.31496062992125984" footer="0.31496062992125984"/>
  <pageSetup paperSize="9" scale="25" orientation="landscape" r:id="rId1"/>
  <headerFooter>
    <oddFooter>&amp;L&amp;F__&amp;A&amp;Rpage &amp;P</oddFooter>
  </headerFooter>
  <ignoredErrors>
    <ignoredError sqref="G9:I9 G11:I11 H10:I10 H13:I13 G18:I22 H17:I17 G24:I25 H23:I23 G27:I27 I26 G30:I30 H28:I28 H29:I29 G32:I32 H31:I31 G34:I34 H33:I33 G37:I37 H36:I36 G40:I40 H39:I39 G43:I43 H42:I42 G45:I46 H35:I35 G5:H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1"/>
  <sheetViews>
    <sheetView showGridLines="0" zoomScale="70" zoomScaleNormal="70" workbookViewId="0">
      <pane xSplit="3" ySplit="4" topLeftCell="D5" activePane="bottomRight" state="frozen"/>
      <selection activeCell="B2" sqref="B2"/>
      <selection pane="topRight" activeCell="B2" sqref="B2"/>
      <selection pane="bottomLeft" activeCell="B2" sqref="B2"/>
      <selection pane="bottomRight"/>
    </sheetView>
  </sheetViews>
  <sheetFormatPr defaultColWidth="11.41796875" defaultRowHeight="14.4"/>
  <cols>
    <col min="1" max="1" width="1.20703125" style="279" customWidth="1"/>
    <col min="2" max="2" width="71.89453125" style="279" customWidth="1"/>
    <col min="3" max="3" width="14" style="3" customWidth="1"/>
    <col min="4" max="28" width="17.89453125" style="2" customWidth="1"/>
    <col min="29" max="53" width="17.89453125" style="3" hidden="1" customWidth="1"/>
    <col min="54" max="54" width="1.20703125" style="3" customWidth="1"/>
    <col min="55" max="16384" width="11.41796875" style="3"/>
  </cols>
  <sheetData>
    <row r="1" spans="1:58" s="199" customFormat="1" ht="34.950000000000003" customHeight="1">
      <c r="A1" s="281"/>
      <c r="B1" s="376" t="s">
        <v>541</v>
      </c>
      <c r="C1" s="194"/>
      <c r="D1" s="521" t="s">
        <v>559</v>
      </c>
      <c r="E1" s="521"/>
      <c r="F1" s="521"/>
      <c r="G1" s="521"/>
      <c r="H1" s="80"/>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377"/>
    </row>
    <row r="2" spans="1:58" s="284" customFormat="1" ht="11.7" customHeight="1">
      <c r="A2" s="282"/>
      <c r="B2" s="283"/>
      <c r="C2" s="82"/>
      <c r="D2" s="94"/>
      <c r="E2" s="94"/>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3"/>
    </row>
    <row r="3" spans="1:58">
      <c r="A3" s="285"/>
      <c r="B3" s="517" t="s">
        <v>224</v>
      </c>
      <c r="C3" s="519" t="s">
        <v>71</v>
      </c>
      <c r="D3" s="286" t="s">
        <v>526</v>
      </c>
      <c r="E3" s="286" t="s">
        <v>527</v>
      </c>
      <c r="F3" s="286" t="s">
        <v>528</v>
      </c>
      <c r="G3" s="286" t="s">
        <v>529</v>
      </c>
      <c r="H3" s="286" t="s">
        <v>530</v>
      </c>
      <c r="I3" s="286" t="s">
        <v>531</v>
      </c>
      <c r="J3" s="286" t="s">
        <v>532</v>
      </c>
      <c r="K3" s="286" t="s">
        <v>533</v>
      </c>
      <c r="L3" s="286" t="s">
        <v>534</v>
      </c>
      <c r="M3" s="286" t="s">
        <v>175</v>
      </c>
      <c r="N3" s="286" t="s">
        <v>333</v>
      </c>
      <c r="O3" s="286" t="s">
        <v>334</v>
      </c>
      <c r="P3" s="286" t="s">
        <v>335</v>
      </c>
      <c r="Q3" s="286" t="s">
        <v>336</v>
      </c>
      <c r="R3" s="286" t="s">
        <v>337</v>
      </c>
      <c r="S3" s="286" t="s">
        <v>338</v>
      </c>
      <c r="T3" s="286" t="s">
        <v>339</v>
      </c>
      <c r="U3" s="286" t="s">
        <v>340</v>
      </c>
      <c r="V3" s="286" t="s">
        <v>341</v>
      </c>
      <c r="W3" s="286" t="s">
        <v>342</v>
      </c>
      <c r="X3" s="286" t="s">
        <v>343</v>
      </c>
      <c r="Y3" s="286" t="s">
        <v>344</v>
      </c>
      <c r="Z3" s="286" t="s">
        <v>345</v>
      </c>
      <c r="AA3" s="286" t="s">
        <v>346</v>
      </c>
      <c r="AB3" s="286" t="s">
        <v>347</v>
      </c>
      <c r="AC3" s="286" t="s">
        <v>348</v>
      </c>
      <c r="AD3" s="286" t="s">
        <v>349</v>
      </c>
      <c r="AE3" s="286" t="s">
        <v>350</v>
      </c>
      <c r="AF3" s="286" t="s">
        <v>351</v>
      </c>
      <c r="AG3" s="286" t="s">
        <v>352</v>
      </c>
      <c r="AH3" s="286" t="s">
        <v>353</v>
      </c>
      <c r="AI3" s="286" t="s">
        <v>354</v>
      </c>
      <c r="AJ3" s="286" t="s">
        <v>355</v>
      </c>
      <c r="AK3" s="286" t="s">
        <v>356</v>
      </c>
      <c r="AL3" s="286" t="s">
        <v>357</v>
      </c>
      <c r="AM3" s="286" t="s">
        <v>358</v>
      </c>
      <c r="AN3" s="286" t="s">
        <v>359</v>
      </c>
      <c r="AO3" s="286" t="s">
        <v>360</v>
      </c>
      <c r="AP3" s="286" t="s">
        <v>361</v>
      </c>
      <c r="AQ3" s="286" t="s">
        <v>362</v>
      </c>
      <c r="AR3" s="286" t="s">
        <v>363</v>
      </c>
      <c r="AS3" s="286" t="s">
        <v>364</v>
      </c>
      <c r="AT3" s="286" t="s">
        <v>365</v>
      </c>
      <c r="AU3" s="286" t="s">
        <v>366</v>
      </c>
      <c r="AV3" s="286" t="s">
        <v>367</v>
      </c>
      <c r="AW3" s="286" t="s">
        <v>368</v>
      </c>
      <c r="AX3" s="286" t="s">
        <v>369</v>
      </c>
      <c r="AY3" s="286" t="s">
        <v>370</v>
      </c>
      <c r="AZ3" s="286" t="s">
        <v>371</v>
      </c>
      <c r="BA3" s="286" t="s">
        <v>372</v>
      </c>
      <c r="BB3" s="287"/>
    </row>
    <row r="4" spans="1:58" ht="25.8">
      <c r="A4" s="285"/>
      <c r="B4" s="518"/>
      <c r="C4" s="520"/>
      <c r="D4" s="378" t="s">
        <v>21</v>
      </c>
      <c r="E4" s="378" t="s">
        <v>22</v>
      </c>
      <c r="F4" s="378" t="s">
        <v>23</v>
      </c>
      <c r="G4" s="378" t="s">
        <v>24</v>
      </c>
      <c r="H4" s="378" t="s">
        <v>19</v>
      </c>
      <c r="I4" s="378" t="s">
        <v>63</v>
      </c>
      <c r="J4" s="378" t="s">
        <v>64</v>
      </c>
      <c r="K4" s="378" t="s">
        <v>20</v>
      </c>
      <c r="L4" s="378" t="s">
        <v>36</v>
      </c>
      <c r="M4" s="378" t="s">
        <v>36</v>
      </c>
      <c r="N4" s="378" t="s">
        <v>36</v>
      </c>
      <c r="O4" s="378" t="s">
        <v>36</v>
      </c>
      <c r="P4" s="378" t="s">
        <v>36</v>
      </c>
      <c r="Q4" s="378" t="s">
        <v>36</v>
      </c>
      <c r="R4" s="378" t="s">
        <v>36</v>
      </c>
      <c r="S4" s="378" t="s">
        <v>36</v>
      </c>
      <c r="T4" s="378" t="s">
        <v>36</v>
      </c>
      <c r="U4" s="378" t="s">
        <v>36</v>
      </c>
      <c r="V4" s="378" t="s">
        <v>36</v>
      </c>
      <c r="W4" s="378" t="s">
        <v>36</v>
      </c>
      <c r="X4" s="378" t="s">
        <v>36</v>
      </c>
      <c r="Y4" s="378" t="s">
        <v>36</v>
      </c>
      <c r="Z4" s="378" t="s">
        <v>36</v>
      </c>
      <c r="AA4" s="378" t="s">
        <v>36</v>
      </c>
      <c r="AB4" s="378" t="s">
        <v>36</v>
      </c>
      <c r="AC4" s="288" t="s">
        <v>36</v>
      </c>
      <c r="AD4" s="288" t="s">
        <v>36</v>
      </c>
      <c r="AE4" s="288" t="s">
        <v>36</v>
      </c>
      <c r="AF4" s="288" t="s">
        <v>36</v>
      </c>
      <c r="AG4" s="288" t="s">
        <v>36</v>
      </c>
      <c r="AH4" s="288" t="s">
        <v>36</v>
      </c>
      <c r="AI4" s="288" t="s">
        <v>36</v>
      </c>
      <c r="AJ4" s="288" t="s">
        <v>36</v>
      </c>
      <c r="AK4" s="288" t="s">
        <v>36</v>
      </c>
      <c r="AL4" s="288" t="s">
        <v>36</v>
      </c>
      <c r="AM4" s="288" t="s">
        <v>36</v>
      </c>
      <c r="AN4" s="288" t="s">
        <v>36</v>
      </c>
      <c r="AO4" s="288" t="s">
        <v>36</v>
      </c>
      <c r="AP4" s="288" t="s">
        <v>36</v>
      </c>
      <c r="AQ4" s="288" t="s">
        <v>36</v>
      </c>
      <c r="AR4" s="288" t="s">
        <v>36</v>
      </c>
      <c r="AS4" s="288" t="s">
        <v>36</v>
      </c>
      <c r="AT4" s="288" t="s">
        <v>36</v>
      </c>
      <c r="AU4" s="288" t="s">
        <v>36</v>
      </c>
      <c r="AV4" s="288" t="s">
        <v>36</v>
      </c>
      <c r="AW4" s="288" t="s">
        <v>36</v>
      </c>
      <c r="AX4" s="288" t="s">
        <v>36</v>
      </c>
      <c r="AY4" s="288" t="s">
        <v>36</v>
      </c>
      <c r="AZ4" s="288" t="s">
        <v>36</v>
      </c>
      <c r="BA4" s="288" t="s">
        <v>36</v>
      </c>
      <c r="BB4" s="287"/>
    </row>
    <row r="5" spans="1:58" ht="15.6" customHeight="1">
      <c r="A5" s="285"/>
      <c r="B5" s="514" t="s">
        <v>72</v>
      </c>
      <c r="C5" s="289" t="s">
        <v>73</v>
      </c>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87"/>
    </row>
    <row r="6" spans="1:58" ht="15.75" customHeight="1">
      <c r="A6" s="285"/>
      <c r="B6" s="515"/>
      <c r="C6" s="289" t="s">
        <v>74</v>
      </c>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87"/>
    </row>
    <row r="7" spans="1:58" ht="15.75" customHeight="1">
      <c r="A7" s="285"/>
      <c r="B7" s="515"/>
      <c r="C7" s="289" t="s">
        <v>75</v>
      </c>
      <c r="D7" s="291">
        <v>2000</v>
      </c>
      <c r="E7" s="291">
        <v>1750</v>
      </c>
      <c r="F7" s="291">
        <v>1750</v>
      </c>
      <c r="G7" s="291">
        <v>1500</v>
      </c>
      <c r="H7" s="291">
        <v>3500</v>
      </c>
      <c r="I7" s="291">
        <v>3000</v>
      </c>
      <c r="J7" s="291">
        <v>2500</v>
      </c>
      <c r="K7" s="291">
        <v>1750</v>
      </c>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87"/>
    </row>
    <row r="8" spans="1:58" ht="15.75" customHeight="1">
      <c r="A8" s="285"/>
      <c r="B8" s="516"/>
      <c r="C8" s="289" t="s">
        <v>199</v>
      </c>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87"/>
    </row>
    <row r="9" spans="1:58">
      <c r="A9" s="285"/>
      <c r="B9" s="292" t="s">
        <v>77</v>
      </c>
      <c r="C9" s="293">
        <v>365</v>
      </c>
      <c r="D9" s="294"/>
      <c r="E9" s="295"/>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87"/>
    </row>
    <row r="10" spans="1:58" s="301" customFormat="1" ht="15.75" customHeight="1">
      <c r="A10" s="297"/>
      <c r="B10" s="298" t="s">
        <v>78</v>
      </c>
      <c r="C10" s="55" t="s">
        <v>200</v>
      </c>
      <c r="D10" s="299">
        <f t="shared" ref="D10:K10" si="0">IF(D19="",52*2,52*(7-D19))</f>
        <v>104</v>
      </c>
      <c r="E10" s="299">
        <f t="shared" si="0"/>
        <v>104</v>
      </c>
      <c r="F10" s="299">
        <f t="shared" si="0"/>
        <v>104</v>
      </c>
      <c r="G10" s="299">
        <f t="shared" si="0"/>
        <v>104</v>
      </c>
      <c r="H10" s="299">
        <f t="shared" si="0"/>
        <v>104</v>
      </c>
      <c r="I10" s="299">
        <f t="shared" si="0"/>
        <v>104</v>
      </c>
      <c r="J10" s="299">
        <f t="shared" si="0"/>
        <v>104</v>
      </c>
      <c r="K10" s="299">
        <f t="shared" si="0"/>
        <v>104</v>
      </c>
      <c r="L10" s="299">
        <f t="shared" ref="L10" si="1">IF(L19="",52*2,52*(7-L19))</f>
        <v>104</v>
      </c>
      <c r="M10" s="299">
        <f t="shared" ref="M10:BA10" si="2">IF(M19="",52*2,52*(7-M19))</f>
        <v>104</v>
      </c>
      <c r="N10" s="299">
        <f t="shared" si="2"/>
        <v>104</v>
      </c>
      <c r="O10" s="299">
        <f t="shared" si="2"/>
        <v>104</v>
      </c>
      <c r="P10" s="299">
        <f t="shared" si="2"/>
        <v>104</v>
      </c>
      <c r="Q10" s="299">
        <f t="shared" si="2"/>
        <v>104</v>
      </c>
      <c r="R10" s="299">
        <f t="shared" si="2"/>
        <v>104</v>
      </c>
      <c r="S10" s="299">
        <f t="shared" si="2"/>
        <v>104</v>
      </c>
      <c r="T10" s="299">
        <f t="shared" si="2"/>
        <v>104</v>
      </c>
      <c r="U10" s="299">
        <f t="shared" si="2"/>
        <v>104</v>
      </c>
      <c r="V10" s="299">
        <f t="shared" si="2"/>
        <v>104</v>
      </c>
      <c r="W10" s="299">
        <f t="shared" si="2"/>
        <v>104</v>
      </c>
      <c r="X10" s="299">
        <f t="shared" si="2"/>
        <v>104</v>
      </c>
      <c r="Y10" s="299">
        <f t="shared" si="2"/>
        <v>104</v>
      </c>
      <c r="Z10" s="299">
        <f t="shared" si="2"/>
        <v>104</v>
      </c>
      <c r="AA10" s="299">
        <f t="shared" si="2"/>
        <v>104</v>
      </c>
      <c r="AB10" s="299">
        <f t="shared" si="2"/>
        <v>104</v>
      </c>
      <c r="AC10" s="299">
        <f t="shared" si="2"/>
        <v>104</v>
      </c>
      <c r="AD10" s="299">
        <f t="shared" si="2"/>
        <v>104</v>
      </c>
      <c r="AE10" s="299">
        <f t="shared" si="2"/>
        <v>104</v>
      </c>
      <c r="AF10" s="299">
        <f t="shared" si="2"/>
        <v>104</v>
      </c>
      <c r="AG10" s="299">
        <f t="shared" si="2"/>
        <v>104</v>
      </c>
      <c r="AH10" s="299">
        <f t="shared" si="2"/>
        <v>104</v>
      </c>
      <c r="AI10" s="299">
        <f t="shared" si="2"/>
        <v>104</v>
      </c>
      <c r="AJ10" s="299">
        <f t="shared" si="2"/>
        <v>104</v>
      </c>
      <c r="AK10" s="299">
        <f t="shared" si="2"/>
        <v>104</v>
      </c>
      <c r="AL10" s="299">
        <f t="shared" si="2"/>
        <v>104</v>
      </c>
      <c r="AM10" s="299">
        <f t="shared" si="2"/>
        <v>104</v>
      </c>
      <c r="AN10" s="299">
        <f t="shared" si="2"/>
        <v>104</v>
      </c>
      <c r="AO10" s="299">
        <f t="shared" si="2"/>
        <v>104</v>
      </c>
      <c r="AP10" s="299">
        <f t="shared" si="2"/>
        <v>104</v>
      </c>
      <c r="AQ10" s="299">
        <f t="shared" si="2"/>
        <v>104</v>
      </c>
      <c r="AR10" s="299">
        <f t="shared" si="2"/>
        <v>104</v>
      </c>
      <c r="AS10" s="299">
        <f t="shared" si="2"/>
        <v>104</v>
      </c>
      <c r="AT10" s="299">
        <f t="shared" si="2"/>
        <v>104</v>
      </c>
      <c r="AU10" s="299">
        <f t="shared" si="2"/>
        <v>104</v>
      </c>
      <c r="AV10" s="299">
        <f t="shared" si="2"/>
        <v>104</v>
      </c>
      <c r="AW10" s="299">
        <f t="shared" si="2"/>
        <v>104</v>
      </c>
      <c r="AX10" s="299">
        <f t="shared" si="2"/>
        <v>104</v>
      </c>
      <c r="AY10" s="299">
        <f t="shared" si="2"/>
        <v>104</v>
      </c>
      <c r="AZ10" s="299">
        <f t="shared" si="2"/>
        <v>104</v>
      </c>
      <c r="BA10" s="299">
        <f t="shared" si="2"/>
        <v>104</v>
      </c>
      <c r="BB10" s="300"/>
      <c r="BE10" s="3"/>
      <c r="BF10" s="3"/>
    </row>
    <row r="11" spans="1:58" s="301" customFormat="1" ht="15.75" customHeight="1">
      <c r="A11" s="297"/>
      <c r="B11" s="298" t="s">
        <v>79</v>
      </c>
      <c r="C11" s="55" t="s">
        <v>200</v>
      </c>
      <c r="D11" s="302">
        <v>25</v>
      </c>
      <c r="E11" s="302">
        <v>25</v>
      </c>
      <c r="F11" s="302">
        <v>25</v>
      </c>
      <c r="G11" s="302">
        <v>25</v>
      </c>
      <c r="H11" s="302">
        <v>25</v>
      </c>
      <c r="I11" s="302">
        <v>25</v>
      </c>
      <c r="J11" s="302">
        <v>25</v>
      </c>
      <c r="K11" s="302">
        <v>25</v>
      </c>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0"/>
      <c r="BE11" s="3"/>
      <c r="BF11" s="3"/>
    </row>
    <row r="12" spans="1:58" s="301" customFormat="1" ht="15.75" customHeight="1">
      <c r="A12" s="297"/>
      <c r="B12" s="298" t="s">
        <v>80</v>
      </c>
      <c r="C12" s="55" t="s">
        <v>200</v>
      </c>
      <c r="D12" s="303">
        <v>10</v>
      </c>
      <c r="E12" s="303">
        <v>10</v>
      </c>
      <c r="F12" s="303">
        <v>10</v>
      </c>
      <c r="G12" s="303">
        <v>10</v>
      </c>
      <c r="H12" s="303">
        <v>10</v>
      </c>
      <c r="I12" s="303">
        <v>10</v>
      </c>
      <c r="J12" s="303">
        <v>10</v>
      </c>
      <c r="K12" s="303">
        <v>10</v>
      </c>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0"/>
      <c r="BE12" s="3"/>
      <c r="BF12" s="3"/>
    </row>
    <row r="13" spans="1:58" s="301" customFormat="1" ht="15.75" customHeight="1">
      <c r="A13" s="297"/>
      <c r="B13" s="298" t="s">
        <v>81</v>
      </c>
      <c r="C13" s="55" t="s">
        <v>200</v>
      </c>
      <c r="D13" s="302">
        <v>20</v>
      </c>
      <c r="E13" s="302">
        <v>20</v>
      </c>
      <c r="F13" s="302">
        <v>20</v>
      </c>
      <c r="G13" s="302">
        <v>20</v>
      </c>
      <c r="H13" s="302">
        <v>10</v>
      </c>
      <c r="I13" s="302">
        <v>10</v>
      </c>
      <c r="J13" s="302">
        <v>10</v>
      </c>
      <c r="K13" s="302">
        <v>10</v>
      </c>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0"/>
      <c r="BE13" s="3"/>
      <c r="BF13" s="3"/>
    </row>
    <row r="14" spans="1:58" s="301" customFormat="1" ht="15.75" customHeight="1">
      <c r="A14" s="297"/>
      <c r="B14" s="298" t="s">
        <v>82</v>
      </c>
      <c r="C14" s="55" t="s">
        <v>200</v>
      </c>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c r="AZ14" s="303"/>
      <c r="BA14" s="303"/>
      <c r="BB14" s="300"/>
      <c r="BE14" s="3"/>
      <c r="BF14" s="3"/>
    </row>
    <row r="15" spans="1:58" ht="15.75" customHeight="1">
      <c r="A15" s="285"/>
      <c r="B15" s="304" t="s">
        <v>83</v>
      </c>
      <c r="C15" s="55" t="s">
        <v>200</v>
      </c>
      <c r="D15" s="305">
        <f>$C$9-D10-D11-D12-D13-D14</f>
        <v>206</v>
      </c>
      <c r="E15" s="305">
        <f t="shared" ref="E15:F15" si="3">$C$9-E10-E11-E12-E13-E14</f>
        <v>206</v>
      </c>
      <c r="F15" s="305">
        <f t="shared" si="3"/>
        <v>206</v>
      </c>
      <c r="G15" s="305">
        <f>IF(SUM(G11:G14)=0,IF(G17=0,0,($C$9-G$10)/((100+G17)/100)),$C$9-G$10-SUM(G11:G14))</f>
        <v>206</v>
      </c>
      <c r="H15" s="305">
        <f t="shared" ref="H15:I15" si="4">IF(SUM(H11:H14)=0,IF(H17=0,0,($C$9-H$10)/((100+H17)/100)),$C$9-H$10-SUM(H11:H14))</f>
        <v>216</v>
      </c>
      <c r="I15" s="305">
        <f t="shared" si="4"/>
        <v>216</v>
      </c>
      <c r="J15" s="305">
        <f t="shared" ref="J15:L15" si="5">$C$9-J10-J11-J12-J13-J14</f>
        <v>216</v>
      </c>
      <c r="K15" s="305">
        <f t="shared" si="5"/>
        <v>216</v>
      </c>
      <c r="L15" s="305">
        <f t="shared" si="5"/>
        <v>261</v>
      </c>
      <c r="M15" s="305">
        <f t="shared" ref="M15:BA15" si="6">$C$9-M10-M11-M12-M13-M14</f>
        <v>261</v>
      </c>
      <c r="N15" s="305">
        <f t="shared" si="6"/>
        <v>261</v>
      </c>
      <c r="O15" s="305">
        <f t="shared" si="6"/>
        <v>261</v>
      </c>
      <c r="P15" s="305">
        <f t="shared" si="6"/>
        <v>261</v>
      </c>
      <c r="Q15" s="305">
        <f t="shared" si="6"/>
        <v>261</v>
      </c>
      <c r="R15" s="305">
        <f t="shared" si="6"/>
        <v>261</v>
      </c>
      <c r="S15" s="305">
        <f t="shared" si="6"/>
        <v>261</v>
      </c>
      <c r="T15" s="305">
        <f t="shared" si="6"/>
        <v>261</v>
      </c>
      <c r="U15" s="305">
        <f t="shared" si="6"/>
        <v>261</v>
      </c>
      <c r="V15" s="305">
        <f t="shared" si="6"/>
        <v>261</v>
      </c>
      <c r="W15" s="305">
        <f t="shared" si="6"/>
        <v>261</v>
      </c>
      <c r="X15" s="305">
        <f t="shared" si="6"/>
        <v>261</v>
      </c>
      <c r="Y15" s="305">
        <f t="shared" si="6"/>
        <v>261</v>
      </c>
      <c r="Z15" s="305">
        <f t="shared" si="6"/>
        <v>261</v>
      </c>
      <c r="AA15" s="305">
        <f t="shared" si="6"/>
        <v>261</v>
      </c>
      <c r="AB15" s="305">
        <f t="shared" si="6"/>
        <v>261</v>
      </c>
      <c r="AC15" s="305">
        <f t="shared" si="6"/>
        <v>261</v>
      </c>
      <c r="AD15" s="305">
        <f t="shared" si="6"/>
        <v>261</v>
      </c>
      <c r="AE15" s="305">
        <f t="shared" si="6"/>
        <v>261</v>
      </c>
      <c r="AF15" s="305">
        <f t="shared" si="6"/>
        <v>261</v>
      </c>
      <c r="AG15" s="305">
        <f t="shared" si="6"/>
        <v>261</v>
      </c>
      <c r="AH15" s="305">
        <f t="shared" si="6"/>
        <v>261</v>
      </c>
      <c r="AI15" s="305">
        <f t="shared" si="6"/>
        <v>261</v>
      </c>
      <c r="AJ15" s="305">
        <f t="shared" si="6"/>
        <v>261</v>
      </c>
      <c r="AK15" s="305">
        <f t="shared" si="6"/>
        <v>261</v>
      </c>
      <c r="AL15" s="305">
        <f t="shared" si="6"/>
        <v>261</v>
      </c>
      <c r="AM15" s="305">
        <f t="shared" si="6"/>
        <v>261</v>
      </c>
      <c r="AN15" s="305">
        <f t="shared" si="6"/>
        <v>261</v>
      </c>
      <c r="AO15" s="305">
        <f t="shared" si="6"/>
        <v>261</v>
      </c>
      <c r="AP15" s="305">
        <f t="shared" si="6"/>
        <v>261</v>
      </c>
      <c r="AQ15" s="305">
        <f t="shared" si="6"/>
        <v>261</v>
      </c>
      <c r="AR15" s="305">
        <f t="shared" si="6"/>
        <v>261</v>
      </c>
      <c r="AS15" s="305">
        <f t="shared" si="6"/>
        <v>261</v>
      </c>
      <c r="AT15" s="305">
        <f t="shared" si="6"/>
        <v>261</v>
      </c>
      <c r="AU15" s="305">
        <f t="shared" si="6"/>
        <v>261</v>
      </c>
      <c r="AV15" s="305">
        <f t="shared" si="6"/>
        <v>261</v>
      </c>
      <c r="AW15" s="305">
        <f t="shared" si="6"/>
        <v>261</v>
      </c>
      <c r="AX15" s="305">
        <f t="shared" si="6"/>
        <v>261</v>
      </c>
      <c r="AY15" s="305">
        <f t="shared" si="6"/>
        <v>261</v>
      </c>
      <c r="AZ15" s="305">
        <f t="shared" si="6"/>
        <v>261</v>
      </c>
      <c r="BA15" s="305">
        <f t="shared" si="6"/>
        <v>261</v>
      </c>
      <c r="BB15" s="300"/>
    </row>
    <row r="16" spans="1:58" ht="15.75" customHeight="1">
      <c r="A16" s="285"/>
      <c r="B16" s="304" t="s">
        <v>538</v>
      </c>
      <c r="C16" s="28" t="s">
        <v>84</v>
      </c>
      <c r="D16" s="306">
        <f>IF(SUM(D11:D14)=0,D17,SUM(D11:D14)/D15*100)</f>
        <v>26.699029126213592</v>
      </c>
      <c r="E16" s="306">
        <f t="shared" ref="E16:AI16" si="7">IF(SUM(E11:E14)=0,E17,SUM(E11:E14)/E15*100)</f>
        <v>26.699029126213592</v>
      </c>
      <c r="F16" s="306">
        <f t="shared" si="7"/>
        <v>26.699029126213592</v>
      </c>
      <c r="G16" s="306">
        <f t="shared" si="7"/>
        <v>26.699029126213592</v>
      </c>
      <c r="H16" s="306">
        <f t="shared" si="7"/>
        <v>20.833333333333336</v>
      </c>
      <c r="I16" s="306">
        <f t="shared" si="7"/>
        <v>20.833333333333336</v>
      </c>
      <c r="J16" s="306">
        <f t="shared" si="7"/>
        <v>20.833333333333336</v>
      </c>
      <c r="K16" s="306">
        <f t="shared" si="7"/>
        <v>20.833333333333336</v>
      </c>
      <c r="L16" s="306">
        <f t="shared" si="7"/>
        <v>0</v>
      </c>
      <c r="M16" s="306">
        <f t="shared" si="7"/>
        <v>0</v>
      </c>
      <c r="N16" s="306">
        <f t="shared" si="7"/>
        <v>0</v>
      </c>
      <c r="O16" s="306">
        <f t="shared" si="7"/>
        <v>0</v>
      </c>
      <c r="P16" s="306">
        <f t="shared" si="7"/>
        <v>0</v>
      </c>
      <c r="Q16" s="306">
        <f t="shared" si="7"/>
        <v>0</v>
      </c>
      <c r="R16" s="306">
        <f t="shared" si="7"/>
        <v>0</v>
      </c>
      <c r="S16" s="306">
        <f t="shared" si="7"/>
        <v>0</v>
      </c>
      <c r="T16" s="306">
        <f t="shared" si="7"/>
        <v>0</v>
      </c>
      <c r="U16" s="306">
        <f t="shared" si="7"/>
        <v>0</v>
      </c>
      <c r="V16" s="306">
        <f t="shared" si="7"/>
        <v>0</v>
      </c>
      <c r="W16" s="306">
        <f t="shared" si="7"/>
        <v>0</v>
      </c>
      <c r="X16" s="306">
        <f t="shared" si="7"/>
        <v>0</v>
      </c>
      <c r="Y16" s="306">
        <f t="shared" si="7"/>
        <v>0</v>
      </c>
      <c r="Z16" s="306">
        <f t="shared" si="7"/>
        <v>0</v>
      </c>
      <c r="AA16" s="306">
        <f t="shared" si="7"/>
        <v>0</v>
      </c>
      <c r="AB16" s="306">
        <f t="shared" si="7"/>
        <v>0</v>
      </c>
      <c r="AC16" s="306">
        <f t="shared" si="7"/>
        <v>0</v>
      </c>
      <c r="AD16" s="306">
        <f t="shared" si="7"/>
        <v>0</v>
      </c>
      <c r="AE16" s="306">
        <f t="shared" si="7"/>
        <v>0</v>
      </c>
      <c r="AF16" s="306">
        <f t="shared" si="7"/>
        <v>0</v>
      </c>
      <c r="AG16" s="306">
        <f t="shared" si="7"/>
        <v>0</v>
      </c>
      <c r="AH16" s="306">
        <f t="shared" si="7"/>
        <v>0</v>
      </c>
      <c r="AI16" s="306">
        <f t="shared" si="7"/>
        <v>0</v>
      </c>
      <c r="AJ16" s="306">
        <f t="shared" ref="AJ16:BA16" si="8">IF(SUM(AJ11:AJ14)=0,AJ17,SUM(AJ11:AJ14)/AJ15*100)</f>
        <v>0</v>
      </c>
      <c r="AK16" s="306">
        <f t="shared" si="8"/>
        <v>0</v>
      </c>
      <c r="AL16" s="306">
        <f t="shared" si="8"/>
        <v>0</v>
      </c>
      <c r="AM16" s="306">
        <f t="shared" si="8"/>
        <v>0</v>
      </c>
      <c r="AN16" s="306">
        <f t="shared" si="8"/>
        <v>0</v>
      </c>
      <c r="AO16" s="306">
        <f t="shared" si="8"/>
        <v>0</v>
      </c>
      <c r="AP16" s="306">
        <f t="shared" si="8"/>
        <v>0</v>
      </c>
      <c r="AQ16" s="306">
        <f t="shared" si="8"/>
        <v>0</v>
      </c>
      <c r="AR16" s="306">
        <f t="shared" si="8"/>
        <v>0</v>
      </c>
      <c r="AS16" s="306">
        <f t="shared" si="8"/>
        <v>0</v>
      </c>
      <c r="AT16" s="306">
        <f t="shared" si="8"/>
        <v>0</v>
      </c>
      <c r="AU16" s="306">
        <f t="shared" si="8"/>
        <v>0</v>
      </c>
      <c r="AV16" s="306">
        <f t="shared" si="8"/>
        <v>0</v>
      </c>
      <c r="AW16" s="306">
        <f t="shared" si="8"/>
        <v>0</v>
      </c>
      <c r="AX16" s="306">
        <f t="shared" si="8"/>
        <v>0</v>
      </c>
      <c r="AY16" s="306">
        <f t="shared" si="8"/>
        <v>0</v>
      </c>
      <c r="AZ16" s="306">
        <f t="shared" si="8"/>
        <v>0</v>
      </c>
      <c r="BA16" s="306">
        <f t="shared" si="8"/>
        <v>0</v>
      </c>
      <c r="BB16" s="87"/>
    </row>
    <row r="17" spans="1:54" s="301" customFormat="1">
      <c r="A17" s="297"/>
      <c r="B17" s="307" t="s">
        <v>525</v>
      </c>
      <c r="C17" s="55" t="s">
        <v>84</v>
      </c>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0"/>
    </row>
    <row r="18" spans="1:54" ht="28.8">
      <c r="A18" s="285"/>
      <c r="B18" s="292" t="s">
        <v>85</v>
      </c>
      <c r="C18" s="28" t="s">
        <v>86</v>
      </c>
      <c r="D18" s="309">
        <v>8</v>
      </c>
      <c r="E18" s="309">
        <v>8</v>
      </c>
      <c r="F18" s="309">
        <v>8</v>
      </c>
      <c r="G18" s="309">
        <v>8</v>
      </c>
      <c r="H18" s="309">
        <v>8</v>
      </c>
      <c r="I18" s="309">
        <v>8</v>
      </c>
      <c r="J18" s="309">
        <v>8</v>
      </c>
      <c r="K18" s="309">
        <v>8</v>
      </c>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87"/>
    </row>
    <row r="19" spans="1:54" ht="15.75" customHeight="1">
      <c r="A19" s="285"/>
      <c r="B19" s="304" t="s">
        <v>87</v>
      </c>
      <c r="C19" s="28" t="s">
        <v>88</v>
      </c>
      <c r="D19" s="310">
        <v>5</v>
      </c>
      <c r="E19" s="310">
        <v>5</v>
      </c>
      <c r="F19" s="310">
        <v>5</v>
      </c>
      <c r="G19" s="310">
        <v>5</v>
      </c>
      <c r="H19" s="310">
        <v>5</v>
      </c>
      <c r="I19" s="310">
        <v>5</v>
      </c>
      <c r="J19" s="310">
        <v>5</v>
      </c>
      <c r="K19" s="310">
        <v>5</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87"/>
    </row>
    <row r="20" spans="1:54" ht="15.75" customHeight="1">
      <c r="A20" s="285"/>
      <c r="B20" s="304" t="s">
        <v>89</v>
      </c>
      <c r="C20" s="28" t="s">
        <v>90</v>
      </c>
      <c r="D20" s="28">
        <f>D18*D19</f>
        <v>40</v>
      </c>
      <c r="E20" s="28">
        <f t="shared" ref="E20:G20" si="9">E18*E19</f>
        <v>40</v>
      </c>
      <c r="F20" s="28">
        <f t="shared" si="9"/>
        <v>40</v>
      </c>
      <c r="G20" s="28">
        <f t="shared" si="9"/>
        <v>40</v>
      </c>
      <c r="H20" s="28">
        <f t="shared" ref="H20:L20" si="10">H18*H19</f>
        <v>40</v>
      </c>
      <c r="I20" s="28">
        <f t="shared" si="10"/>
        <v>40</v>
      </c>
      <c r="J20" s="28">
        <f t="shared" si="10"/>
        <v>40</v>
      </c>
      <c r="K20" s="28">
        <f t="shared" si="10"/>
        <v>40</v>
      </c>
      <c r="L20" s="28">
        <f t="shared" si="10"/>
        <v>0</v>
      </c>
      <c r="M20" s="28">
        <f t="shared" ref="M20:BA20" si="11">M18*M19</f>
        <v>0</v>
      </c>
      <c r="N20" s="28">
        <f t="shared" si="11"/>
        <v>0</v>
      </c>
      <c r="O20" s="28">
        <f t="shared" si="11"/>
        <v>0</v>
      </c>
      <c r="P20" s="28">
        <f t="shared" si="11"/>
        <v>0</v>
      </c>
      <c r="Q20" s="28">
        <f t="shared" si="11"/>
        <v>0</v>
      </c>
      <c r="R20" s="28">
        <f t="shared" si="11"/>
        <v>0</v>
      </c>
      <c r="S20" s="28">
        <f t="shared" si="11"/>
        <v>0</v>
      </c>
      <c r="T20" s="28">
        <f t="shared" si="11"/>
        <v>0</v>
      </c>
      <c r="U20" s="28">
        <f t="shared" si="11"/>
        <v>0</v>
      </c>
      <c r="V20" s="28">
        <f t="shared" si="11"/>
        <v>0</v>
      </c>
      <c r="W20" s="28">
        <f t="shared" si="11"/>
        <v>0</v>
      </c>
      <c r="X20" s="28">
        <f t="shared" si="11"/>
        <v>0</v>
      </c>
      <c r="Y20" s="28">
        <f t="shared" si="11"/>
        <v>0</v>
      </c>
      <c r="Z20" s="28">
        <f t="shared" si="11"/>
        <v>0</v>
      </c>
      <c r="AA20" s="28">
        <f t="shared" si="11"/>
        <v>0</v>
      </c>
      <c r="AB20" s="28">
        <f t="shared" si="11"/>
        <v>0</v>
      </c>
      <c r="AC20" s="28">
        <f t="shared" si="11"/>
        <v>0</v>
      </c>
      <c r="AD20" s="28">
        <f t="shared" si="11"/>
        <v>0</v>
      </c>
      <c r="AE20" s="28">
        <f t="shared" si="11"/>
        <v>0</v>
      </c>
      <c r="AF20" s="28">
        <f t="shared" si="11"/>
        <v>0</v>
      </c>
      <c r="AG20" s="28">
        <f t="shared" si="11"/>
        <v>0</v>
      </c>
      <c r="AH20" s="28">
        <f t="shared" si="11"/>
        <v>0</v>
      </c>
      <c r="AI20" s="28">
        <f t="shared" si="11"/>
        <v>0</v>
      </c>
      <c r="AJ20" s="28">
        <f t="shared" si="11"/>
        <v>0</v>
      </c>
      <c r="AK20" s="28">
        <f t="shared" si="11"/>
        <v>0</v>
      </c>
      <c r="AL20" s="28">
        <f t="shared" si="11"/>
        <v>0</v>
      </c>
      <c r="AM20" s="28">
        <f t="shared" si="11"/>
        <v>0</v>
      </c>
      <c r="AN20" s="28">
        <f t="shared" si="11"/>
        <v>0</v>
      </c>
      <c r="AO20" s="28">
        <f t="shared" si="11"/>
        <v>0</v>
      </c>
      <c r="AP20" s="28">
        <f t="shared" si="11"/>
        <v>0</v>
      </c>
      <c r="AQ20" s="28">
        <f t="shared" si="11"/>
        <v>0</v>
      </c>
      <c r="AR20" s="28">
        <f t="shared" si="11"/>
        <v>0</v>
      </c>
      <c r="AS20" s="28">
        <f t="shared" si="11"/>
        <v>0</v>
      </c>
      <c r="AT20" s="28">
        <f t="shared" si="11"/>
        <v>0</v>
      </c>
      <c r="AU20" s="28">
        <f t="shared" si="11"/>
        <v>0</v>
      </c>
      <c r="AV20" s="28">
        <f t="shared" si="11"/>
        <v>0</v>
      </c>
      <c r="AW20" s="28">
        <f t="shared" si="11"/>
        <v>0</v>
      </c>
      <c r="AX20" s="28">
        <f t="shared" si="11"/>
        <v>0</v>
      </c>
      <c r="AY20" s="28">
        <f t="shared" si="11"/>
        <v>0</v>
      </c>
      <c r="AZ20" s="28">
        <f t="shared" si="11"/>
        <v>0</v>
      </c>
      <c r="BA20" s="28">
        <f t="shared" si="11"/>
        <v>0</v>
      </c>
      <c r="BB20" s="87"/>
    </row>
    <row r="21" spans="1:54" ht="15.75" customHeight="1">
      <c r="A21" s="285"/>
      <c r="B21" s="304" t="s">
        <v>91</v>
      </c>
      <c r="C21" s="28" t="s">
        <v>196</v>
      </c>
      <c r="D21" s="29">
        <f>IF(SUM(D11:D14)=0,(($C$9-D10)/(1+D17/100)*D18),D18*D15)</f>
        <v>1648</v>
      </c>
      <c r="E21" s="29">
        <f t="shared" ref="E21:BA21" si="12">IF(SUM(E11:E14)=0,(($C$9-E10)/(1+E17/100)*E18),E18*E15)</f>
        <v>1648</v>
      </c>
      <c r="F21" s="29">
        <f t="shared" si="12"/>
        <v>1648</v>
      </c>
      <c r="G21" s="29">
        <f t="shared" si="12"/>
        <v>1648</v>
      </c>
      <c r="H21" s="29">
        <f t="shared" si="12"/>
        <v>1728</v>
      </c>
      <c r="I21" s="29">
        <f t="shared" si="12"/>
        <v>1728</v>
      </c>
      <c r="J21" s="29">
        <f t="shared" si="12"/>
        <v>1728</v>
      </c>
      <c r="K21" s="29">
        <f t="shared" si="12"/>
        <v>1728</v>
      </c>
      <c r="L21" s="29">
        <f t="shared" si="12"/>
        <v>0</v>
      </c>
      <c r="M21" s="29">
        <f t="shared" si="12"/>
        <v>0</v>
      </c>
      <c r="N21" s="29">
        <f t="shared" si="12"/>
        <v>0</v>
      </c>
      <c r="O21" s="29">
        <f t="shared" si="12"/>
        <v>0</v>
      </c>
      <c r="P21" s="29">
        <f t="shared" si="12"/>
        <v>0</v>
      </c>
      <c r="Q21" s="29">
        <f t="shared" si="12"/>
        <v>0</v>
      </c>
      <c r="R21" s="29">
        <f t="shared" si="12"/>
        <v>0</v>
      </c>
      <c r="S21" s="29">
        <f t="shared" si="12"/>
        <v>0</v>
      </c>
      <c r="T21" s="29">
        <f t="shared" si="12"/>
        <v>0</v>
      </c>
      <c r="U21" s="29">
        <f t="shared" si="12"/>
        <v>0</v>
      </c>
      <c r="V21" s="29">
        <f t="shared" si="12"/>
        <v>0</v>
      </c>
      <c r="W21" s="29">
        <f t="shared" si="12"/>
        <v>0</v>
      </c>
      <c r="X21" s="29">
        <f t="shared" si="12"/>
        <v>0</v>
      </c>
      <c r="Y21" s="29">
        <f t="shared" si="12"/>
        <v>0</v>
      </c>
      <c r="Z21" s="29">
        <f t="shared" si="12"/>
        <v>0</v>
      </c>
      <c r="AA21" s="29">
        <f t="shared" si="12"/>
        <v>0</v>
      </c>
      <c r="AB21" s="29">
        <f t="shared" si="12"/>
        <v>0</v>
      </c>
      <c r="AC21" s="29">
        <f t="shared" si="12"/>
        <v>0</v>
      </c>
      <c r="AD21" s="29">
        <f t="shared" si="12"/>
        <v>0</v>
      </c>
      <c r="AE21" s="29">
        <f t="shared" si="12"/>
        <v>0</v>
      </c>
      <c r="AF21" s="29">
        <f t="shared" si="12"/>
        <v>0</v>
      </c>
      <c r="AG21" s="29">
        <f t="shared" si="12"/>
        <v>0</v>
      </c>
      <c r="AH21" s="29">
        <f t="shared" si="12"/>
        <v>0</v>
      </c>
      <c r="AI21" s="29">
        <f t="shared" si="12"/>
        <v>0</v>
      </c>
      <c r="AJ21" s="29">
        <f t="shared" si="12"/>
        <v>0</v>
      </c>
      <c r="AK21" s="29">
        <f t="shared" si="12"/>
        <v>0</v>
      </c>
      <c r="AL21" s="29">
        <f t="shared" si="12"/>
        <v>0</v>
      </c>
      <c r="AM21" s="29">
        <f t="shared" si="12"/>
        <v>0</v>
      </c>
      <c r="AN21" s="29">
        <f t="shared" si="12"/>
        <v>0</v>
      </c>
      <c r="AO21" s="29">
        <f t="shared" si="12"/>
        <v>0</v>
      </c>
      <c r="AP21" s="29">
        <f t="shared" si="12"/>
        <v>0</v>
      </c>
      <c r="AQ21" s="29">
        <f t="shared" si="12"/>
        <v>0</v>
      </c>
      <c r="AR21" s="29">
        <f t="shared" si="12"/>
        <v>0</v>
      </c>
      <c r="AS21" s="29">
        <f t="shared" si="12"/>
        <v>0</v>
      </c>
      <c r="AT21" s="29">
        <f t="shared" si="12"/>
        <v>0</v>
      </c>
      <c r="AU21" s="29">
        <f t="shared" si="12"/>
        <v>0</v>
      </c>
      <c r="AV21" s="29">
        <f t="shared" si="12"/>
        <v>0</v>
      </c>
      <c r="AW21" s="29">
        <f t="shared" si="12"/>
        <v>0</v>
      </c>
      <c r="AX21" s="29">
        <f t="shared" si="12"/>
        <v>0</v>
      </c>
      <c r="AY21" s="29">
        <f t="shared" si="12"/>
        <v>0</v>
      </c>
      <c r="AZ21" s="29">
        <f t="shared" si="12"/>
        <v>0</v>
      </c>
      <c r="BA21" s="29">
        <f t="shared" si="12"/>
        <v>0</v>
      </c>
      <c r="BB21" s="87"/>
    </row>
    <row r="22" spans="1:54" ht="15.75" customHeight="1">
      <c r="A22" s="285"/>
      <c r="B22" s="304" t="s">
        <v>92</v>
      </c>
      <c r="C22" s="28" t="s">
        <v>196</v>
      </c>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87"/>
    </row>
    <row r="23" spans="1:54" ht="15.75" customHeight="1">
      <c r="A23" s="285"/>
      <c r="B23" s="304" t="s">
        <v>93</v>
      </c>
      <c r="C23" s="28" t="s">
        <v>84</v>
      </c>
      <c r="D23" s="310"/>
      <c r="E23" s="310"/>
      <c r="F23" s="310"/>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0"/>
      <c r="AT23" s="310"/>
      <c r="AU23" s="310"/>
      <c r="AV23" s="310"/>
      <c r="AW23" s="310"/>
      <c r="AX23" s="310"/>
      <c r="AY23" s="310"/>
      <c r="AZ23" s="310"/>
      <c r="BA23" s="310"/>
      <c r="BB23" s="87"/>
    </row>
    <row r="24" spans="1:54">
      <c r="A24" s="285"/>
      <c r="B24" s="292" t="s">
        <v>94</v>
      </c>
      <c r="C24" s="28" t="s">
        <v>196</v>
      </c>
      <c r="D24" s="29">
        <f>($C$9-D10)*D18</f>
        <v>2088</v>
      </c>
      <c r="E24" s="29">
        <f t="shared" ref="E24:AI24" si="13">($C$9-E10)*E18</f>
        <v>2088</v>
      </c>
      <c r="F24" s="29">
        <f t="shared" si="13"/>
        <v>2088</v>
      </c>
      <c r="G24" s="29">
        <f t="shared" si="13"/>
        <v>2088</v>
      </c>
      <c r="H24" s="29">
        <f t="shared" si="13"/>
        <v>2088</v>
      </c>
      <c r="I24" s="29">
        <f t="shared" si="13"/>
        <v>2088</v>
      </c>
      <c r="J24" s="29">
        <f t="shared" si="13"/>
        <v>2088</v>
      </c>
      <c r="K24" s="29">
        <f t="shared" si="13"/>
        <v>2088</v>
      </c>
      <c r="L24" s="29">
        <f t="shared" si="13"/>
        <v>0</v>
      </c>
      <c r="M24" s="29">
        <f t="shared" si="13"/>
        <v>0</v>
      </c>
      <c r="N24" s="29">
        <f t="shared" si="13"/>
        <v>0</v>
      </c>
      <c r="O24" s="29">
        <f t="shared" si="13"/>
        <v>0</v>
      </c>
      <c r="P24" s="29">
        <f t="shared" si="13"/>
        <v>0</v>
      </c>
      <c r="Q24" s="29">
        <f t="shared" si="13"/>
        <v>0</v>
      </c>
      <c r="R24" s="29">
        <f t="shared" si="13"/>
        <v>0</v>
      </c>
      <c r="S24" s="29">
        <f t="shared" si="13"/>
        <v>0</v>
      </c>
      <c r="T24" s="29">
        <f t="shared" si="13"/>
        <v>0</v>
      </c>
      <c r="U24" s="29">
        <f t="shared" si="13"/>
        <v>0</v>
      </c>
      <c r="V24" s="29">
        <f t="shared" si="13"/>
        <v>0</v>
      </c>
      <c r="W24" s="29">
        <f t="shared" si="13"/>
        <v>0</v>
      </c>
      <c r="X24" s="29">
        <f t="shared" si="13"/>
        <v>0</v>
      </c>
      <c r="Y24" s="29">
        <f t="shared" si="13"/>
        <v>0</v>
      </c>
      <c r="Z24" s="29">
        <f t="shared" si="13"/>
        <v>0</v>
      </c>
      <c r="AA24" s="29">
        <f t="shared" si="13"/>
        <v>0</v>
      </c>
      <c r="AB24" s="29">
        <f t="shared" si="13"/>
        <v>0</v>
      </c>
      <c r="AC24" s="29">
        <f t="shared" si="13"/>
        <v>0</v>
      </c>
      <c r="AD24" s="29">
        <f t="shared" si="13"/>
        <v>0</v>
      </c>
      <c r="AE24" s="29">
        <f t="shared" si="13"/>
        <v>0</v>
      </c>
      <c r="AF24" s="29">
        <f t="shared" si="13"/>
        <v>0</v>
      </c>
      <c r="AG24" s="29">
        <f t="shared" si="13"/>
        <v>0</v>
      </c>
      <c r="AH24" s="29">
        <f t="shared" si="13"/>
        <v>0</v>
      </c>
      <c r="AI24" s="29">
        <f t="shared" si="13"/>
        <v>0</v>
      </c>
      <c r="AJ24" s="29">
        <f t="shared" ref="AJ24:BA24" si="14">($C$9-AJ10)*AJ18</f>
        <v>0</v>
      </c>
      <c r="AK24" s="29">
        <f t="shared" si="14"/>
        <v>0</v>
      </c>
      <c r="AL24" s="29">
        <f t="shared" si="14"/>
        <v>0</v>
      </c>
      <c r="AM24" s="29">
        <f t="shared" si="14"/>
        <v>0</v>
      </c>
      <c r="AN24" s="29">
        <f t="shared" si="14"/>
        <v>0</v>
      </c>
      <c r="AO24" s="29">
        <f t="shared" si="14"/>
        <v>0</v>
      </c>
      <c r="AP24" s="29">
        <f t="shared" si="14"/>
        <v>0</v>
      </c>
      <c r="AQ24" s="29">
        <f t="shared" si="14"/>
        <v>0</v>
      </c>
      <c r="AR24" s="29">
        <f t="shared" si="14"/>
        <v>0</v>
      </c>
      <c r="AS24" s="29">
        <f t="shared" si="14"/>
        <v>0</v>
      </c>
      <c r="AT24" s="29">
        <f t="shared" si="14"/>
        <v>0</v>
      </c>
      <c r="AU24" s="29">
        <f t="shared" si="14"/>
        <v>0</v>
      </c>
      <c r="AV24" s="29">
        <f t="shared" si="14"/>
        <v>0</v>
      </c>
      <c r="AW24" s="29">
        <f t="shared" si="14"/>
        <v>0</v>
      </c>
      <c r="AX24" s="29">
        <f t="shared" si="14"/>
        <v>0</v>
      </c>
      <c r="AY24" s="29">
        <f t="shared" si="14"/>
        <v>0</v>
      </c>
      <c r="AZ24" s="29">
        <f t="shared" si="14"/>
        <v>0</v>
      </c>
      <c r="BA24" s="29">
        <f t="shared" si="14"/>
        <v>0</v>
      </c>
      <c r="BB24" s="87"/>
    </row>
    <row r="25" spans="1:54" s="8" customFormat="1" ht="20.399999999999999" customHeight="1">
      <c r="A25" s="311"/>
      <c r="B25" s="379" t="s">
        <v>95</v>
      </c>
      <c r="C25" s="130" t="s">
        <v>199</v>
      </c>
      <c r="D25" s="380">
        <f>IF((D5+D6+D7+D8)=0,"",IF(D5&gt;0,D5*D24+D22*(D5*(1+D23/100)),IF(D6&gt;0,D6*D24/D18+D22*((D6/D18)*(1+D23/100)),IF(D7&gt;0,D7*12+D22*((D7*12)/D24*(1+D23/100)),IF(D8&gt;0,D8+D22*(D8/D24*(1+D23/100)),"")))))</f>
        <v>24000</v>
      </c>
      <c r="E25" s="380">
        <f t="shared" ref="E25:AI25" si="15">IF((E5+E6+E7+E8)=0,"",IF(E5&gt;0,E5*E24+E22*(E5*(1+E23/100)),IF(E6&gt;0,E6*E24/E18+E22*((E6/E18)*(1+E23/100)),IF(E7&gt;0,E7*12+E22*((E7*12)/E24*(1+E23/100)),IF(E8&gt;0,E8+E22*(E8/E24*(1+E23/100)),"")))))</f>
        <v>21000</v>
      </c>
      <c r="F25" s="380">
        <f t="shared" si="15"/>
        <v>21000</v>
      </c>
      <c r="G25" s="380">
        <f t="shared" si="15"/>
        <v>18000</v>
      </c>
      <c r="H25" s="380">
        <f t="shared" si="15"/>
        <v>42000</v>
      </c>
      <c r="I25" s="380">
        <f t="shared" si="15"/>
        <v>36000</v>
      </c>
      <c r="J25" s="380">
        <f t="shared" si="15"/>
        <v>30000</v>
      </c>
      <c r="K25" s="380">
        <f t="shared" si="15"/>
        <v>21000</v>
      </c>
      <c r="L25" s="380" t="str">
        <f t="shared" si="15"/>
        <v/>
      </c>
      <c r="M25" s="380" t="str">
        <f t="shared" si="15"/>
        <v/>
      </c>
      <c r="N25" s="380" t="str">
        <f t="shared" si="15"/>
        <v/>
      </c>
      <c r="O25" s="380" t="str">
        <f t="shared" si="15"/>
        <v/>
      </c>
      <c r="P25" s="380" t="str">
        <f t="shared" si="15"/>
        <v/>
      </c>
      <c r="Q25" s="380" t="str">
        <f t="shared" si="15"/>
        <v/>
      </c>
      <c r="R25" s="380" t="str">
        <f t="shared" si="15"/>
        <v/>
      </c>
      <c r="S25" s="380" t="str">
        <f t="shared" si="15"/>
        <v/>
      </c>
      <c r="T25" s="380" t="str">
        <f t="shared" si="15"/>
        <v/>
      </c>
      <c r="U25" s="380" t="str">
        <f t="shared" si="15"/>
        <v/>
      </c>
      <c r="V25" s="380" t="str">
        <f t="shared" si="15"/>
        <v/>
      </c>
      <c r="W25" s="380" t="str">
        <f t="shared" si="15"/>
        <v/>
      </c>
      <c r="X25" s="380" t="str">
        <f t="shared" si="15"/>
        <v/>
      </c>
      <c r="Y25" s="380" t="str">
        <f t="shared" si="15"/>
        <v/>
      </c>
      <c r="Z25" s="380" t="str">
        <f t="shared" si="15"/>
        <v/>
      </c>
      <c r="AA25" s="380" t="str">
        <f t="shared" si="15"/>
        <v/>
      </c>
      <c r="AB25" s="380" t="str">
        <f t="shared" si="15"/>
        <v/>
      </c>
      <c r="AC25" s="380" t="str">
        <f t="shared" si="15"/>
        <v/>
      </c>
      <c r="AD25" s="380" t="str">
        <f t="shared" si="15"/>
        <v/>
      </c>
      <c r="AE25" s="380" t="str">
        <f t="shared" si="15"/>
        <v/>
      </c>
      <c r="AF25" s="380" t="str">
        <f t="shared" si="15"/>
        <v/>
      </c>
      <c r="AG25" s="380" t="str">
        <f t="shared" si="15"/>
        <v/>
      </c>
      <c r="AH25" s="380" t="str">
        <f t="shared" si="15"/>
        <v/>
      </c>
      <c r="AI25" s="380" t="str">
        <f t="shared" si="15"/>
        <v/>
      </c>
      <c r="AJ25" s="380" t="str">
        <f t="shared" ref="AJ25:BA25" si="16">IF((AJ5+AJ6+AJ7+AJ8)=0,"",IF(AJ5&gt;0,AJ5*AJ24+AJ22*(AJ5*(1+AJ23/100)),IF(AJ6&gt;0,AJ6*AJ24/AJ18+AJ22*((AJ6/AJ18)*(1+AJ23/100)),IF(AJ7&gt;0,AJ7*12+AJ22*((AJ7*12)/AJ24*(1+AJ23/100)),IF(AJ8&gt;0,AJ8+AJ22*(AJ8/AJ24*(1+AJ23/100)),"")))))</f>
        <v/>
      </c>
      <c r="AK25" s="380" t="str">
        <f t="shared" si="16"/>
        <v/>
      </c>
      <c r="AL25" s="380" t="str">
        <f t="shared" si="16"/>
        <v/>
      </c>
      <c r="AM25" s="380" t="str">
        <f t="shared" si="16"/>
        <v/>
      </c>
      <c r="AN25" s="380" t="str">
        <f t="shared" si="16"/>
        <v/>
      </c>
      <c r="AO25" s="380" t="str">
        <f t="shared" si="16"/>
        <v/>
      </c>
      <c r="AP25" s="380" t="str">
        <f t="shared" si="16"/>
        <v/>
      </c>
      <c r="AQ25" s="380" t="str">
        <f t="shared" si="16"/>
        <v/>
      </c>
      <c r="AR25" s="380" t="str">
        <f t="shared" si="16"/>
        <v/>
      </c>
      <c r="AS25" s="380" t="str">
        <f t="shared" si="16"/>
        <v/>
      </c>
      <c r="AT25" s="380" t="str">
        <f t="shared" si="16"/>
        <v/>
      </c>
      <c r="AU25" s="380" t="str">
        <f t="shared" si="16"/>
        <v/>
      </c>
      <c r="AV25" s="380" t="str">
        <f t="shared" si="16"/>
        <v/>
      </c>
      <c r="AW25" s="380" t="str">
        <f t="shared" si="16"/>
        <v/>
      </c>
      <c r="AX25" s="380" t="str">
        <f t="shared" si="16"/>
        <v/>
      </c>
      <c r="AY25" s="380" t="str">
        <f t="shared" si="16"/>
        <v/>
      </c>
      <c r="AZ25" s="380" t="str">
        <f t="shared" si="16"/>
        <v/>
      </c>
      <c r="BA25" s="380" t="str">
        <f t="shared" si="16"/>
        <v/>
      </c>
      <c r="BB25" s="268"/>
    </row>
    <row r="26" spans="1:54">
      <c r="A26" s="285"/>
      <c r="B26" s="292" t="s">
        <v>150</v>
      </c>
      <c r="C26" s="28" t="s">
        <v>199</v>
      </c>
      <c r="D26" s="312">
        <v>2000</v>
      </c>
      <c r="E26" s="312">
        <v>1750</v>
      </c>
      <c r="F26" s="312">
        <v>1750</v>
      </c>
      <c r="G26" s="312">
        <v>1500</v>
      </c>
      <c r="H26" s="312">
        <v>3500</v>
      </c>
      <c r="I26" s="312">
        <v>3000</v>
      </c>
      <c r="J26" s="312">
        <v>2500</v>
      </c>
      <c r="K26" s="312">
        <v>1750</v>
      </c>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87"/>
    </row>
    <row r="27" spans="1:54">
      <c r="A27" s="285"/>
      <c r="B27" s="292" t="s">
        <v>96</v>
      </c>
      <c r="C27" s="28" t="s">
        <v>199</v>
      </c>
      <c r="D27" s="312">
        <v>0</v>
      </c>
      <c r="E27" s="312">
        <v>0</v>
      </c>
      <c r="F27" s="312">
        <v>0</v>
      </c>
      <c r="G27" s="312">
        <v>0</v>
      </c>
      <c r="H27" s="312">
        <v>0</v>
      </c>
      <c r="I27" s="312">
        <v>0</v>
      </c>
      <c r="J27" s="312">
        <v>0</v>
      </c>
      <c r="K27" s="312">
        <v>0</v>
      </c>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87"/>
    </row>
    <row r="28" spans="1:54" s="8" customFormat="1" ht="20.399999999999999" customHeight="1">
      <c r="A28" s="285"/>
      <c r="B28" s="379" t="s">
        <v>97</v>
      </c>
      <c r="C28" s="381" t="s">
        <v>199</v>
      </c>
      <c r="D28" s="382">
        <f>IF((D5+D6+D7+D8)=0,"",D25+D26+D27)</f>
        <v>26000</v>
      </c>
      <c r="E28" s="382">
        <f t="shared" ref="E28:AI28" si="17">IF((E5+E6+E7+E8)=0,"",E25+E26+E27)</f>
        <v>22750</v>
      </c>
      <c r="F28" s="382">
        <f t="shared" si="17"/>
        <v>22750</v>
      </c>
      <c r="G28" s="382">
        <f t="shared" si="17"/>
        <v>19500</v>
      </c>
      <c r="H28" s="382">
        <f t="shared" si="17"/>
        <v>45500</v>
      </c>
      <c r="I28" s="382">
        <f t="shared" si="17"/>
        <v>39000</v>
      </c>
      <c r="J28" s="382">
        <f t="shared" si="17"/>
        <v>32500</v>
      </c>
      <c r="K28" s="382">
        <f t="shared" si="17"/>
        <v>22750</v>
      </c>
      <c r="L28" s="382" t="str">
        <f t="shared" si="17"/>
        <v/>
      </c>
      <c r="M28" s="382" t="str">
        <f t="shared" si="17"/>
        <v/>
      </c>
      <c r="N28" s="382" t="str">
        <f t="shared" si="17"/>
        <v/>
      </c>
      <c r="O28" s="382" t="str">
        <f t="shared" si="17"/>
        <v/>
      </c>
      <c r="P28" s="382" t="str">
        <f t="shared" si="17"/>
        <v/>
      </c>
      <c r="Q28" s="382" t="str">
        <f t="shared" si="17"/>
        <v/>
      </c>
      <c r="R28" s="382" t="str">
        <f t="shared" si="17"/>
        <v/>
      </c>
      <c r="S28" s="382" t="str">
        <f t="shared" si="17"/>
        <v/>
      </c>
      <c r="T28" s="382" t="str">
        <f t="shared" si="17"/>
        <v/>
      </c>
      <c r="U28" s="382" t="str">
        <f t="shared" si="17"/>
        <v/>
      </c>
      <c r="V28" s="382" t="str">
        <f t="shared" si="17"/>
        <v/>
      </c>
      <c r="W28" s="382" t="str">
        <f t="shared" si="17"/>
        <v/>
      </c>
      <c r="X28" s="382" t="str">
        <f t="shared" si="17"/>
        <v/>
      </c>
      <c r="Y28" s="382" t="str">
        <f t="shared" si="17"/>
        <v/>
      </c>
      <c r="Z28" s="382" t="str">
        <f t="shared" si="17"/>
        <v/>
      </c>
      <c r="AA28" s="382" t="str">
        <f t="shared" si="17"/>
        <v/>
      </c>
      <c r="AB28" s="382" t="str">
        <f t="shared" si="17"/>
        <v/>
      </c>
      <c r="AC28" s="382" t="str">
        <f t="shared" si="17"/>
        <v/>
      </c>
      <c r="AD28" s="382" t="str">
        <f t="shared" si="17"/>
        <v/>
      </c>
      <c r="AE28" s="382" t="str">
        <f t="shared" si="17"/>
        <v/>
      </c>
      <c r="AF28" s="382" t="str">
        <f t="shared" si="17"/>
        <v/>
      </c>
      <c r="AG28" s="382" t="str">
        <f t="shared" si="17"/>
        <v/>
      </c>
      <c r="AH28" s="382" t="str">
        <f t="shared" si="17"/>
        <v/>
      </c>
      <c r="AI28" s="382" t="str">
        <f t="shared" si="17"/>
        <v/>
      </c>
      <c r="AJ28" s="382" t="str">
        <f t="shared" ref="AJ28:BA28" si="18">IF((AJ5+AJ6+AJ7+AJ8)=0,"",AJ25+AJ26+AJ27)</f>
        <v/>
      </c>
      <c r="AK28" s="382" t="str">
        <f t="shared" si="18"/>
        <v/>
      </c>
      <c r="AL28" s="382" t="str">
        <f t="shared" si="18"/>
        <v/>
      </c>
      <c r="AM28" s="382" t="str">
        <f t="shared" si="18"/>
        <v/>
      </c>
      <c r="AN28" s="382" t="str">
        <f t="shared" si="18"/>
        <v/>
      </c>
      <c r="AO28" s="382" t="str">
        <f t="shared" si="18"/>
        <v/>
      </c>
      <c r="AP28" s="382" t="str">
        <f t="shared" si="18"/>
        <v/>
      </c>
      <c r="AQ28" s="382" t="str">
        <f t="shared" si="18"/>
        <v/>
      </c>
      <c r="AR28" s="382" t="str">
        <f t="shared" si="18"/>
        <v/>
      </c>
      <c r="AS28" s="382" t="str">
        <f t="shared" si="18"/>
        <v/>
      </c>
      <c r="AT28" s="382" t="str">
        <f t="shared" si="18"/>
        <v/>
      </c>
      <c r="AU28" s="382" t="str">
        <f t="shared" si="18"/>
        <v/>
      </c>
      <c r="AV28" s="382" t="str">
        <f t="shared" si="18"/>
        <v/>
      </c>
      <c r="AW28" s="382" t="str">
        <f t="shared" si="18"/>
        <v/>
      </c>
      <c r="AX28" s="382" t="str">
        <f t="shared" si="18"/>
        <v/>
      </c>
      <c r="AY28" s="382" t="str">
        <f t="shared" si="18"/>
        <v/>
      </c>
      <c r="AZ28" s="382" t="str">
        <f t="shared" si="18"/>
        <v/>
      </c>
      <c r="BA28" s="382" t="str">
        <f t="shared" si="18"/>
        <v/>
      </c>
      <c r="BB28" s="268"/>
    </row>
    <row r="29" spans="1:54">
      <c r="A29" s="285"/>
      <c r="B29" s="292" t="s">
        <v>98</v>
      </c>
      <c r="C29" s="313">
        <v>0.19500000000000001</v>
      </c>
      <c r="D29" s="314">
        <f>$C$29</f>
        <v>0.19500000000000001</v>
      </c>
      <c r="E29" s="314">
        <f t="shared" ref="E29:BA29" si="19">$C$29</f>
        <v>0.19500000000000001</v>
      </c>
      <c r="F29" s="314">
        <f t="shared" si="19"/>
        <v>0.19500000000000001</v>
      </c>
      <c r="G29" s="314">
        <f t="shared" si="19"/>
        <v>0.19500000000000001</v>
      </c>
      <c r="H29" s="314">
        <f t="shared" si="19"/>
        <v>0.19500000000000001</v>
      </c>
      <c r="I29" s="314">
        <f t="shared" si="19"/>
        <v>0.19500000000000001</v>
      </c>
      <c r="J29" s="314">
        <f t="shared" si="19"/>
        <v>0.19500000000000001</v>
      </c>
      <c r="K29" s="314">
        <f t="shared" si="19"/>
        <v>0.19500000000000001</v>
      </c>
      <c r="L29" s="314">
        <f t="shared" si="19"/>
        <v>0.19500000000000001</v>
      </c>
      <c r="M29" s="314">
        <f t="shared" si="19"/>
        <v>0.19500000000000001</v>
      </c>
      <c r="N29" s="314">
        <f t="shared" si="19"/>
        <v>0.19500000000000001</v>
      </c>
      <c r="O29" s="314">
        <f t="shared" si="19"/>
        <v>0.19500000000000001</v>
      </c>
      <c r="P29" s="314">
        <f t="shared" si="19"/>
        <v>0.19500000000000001</v>
      </c>
      <c r="Q29" s="314">
        <f t="shared" si="19"/>
        <v>0.19500000000000001</v>
      </c>
      <c r="R29" s="314">
        <f t="shared" si="19"/>
        <v>0.19500000000000001</v>
      </c>
      <c r="S29" s="314">
        <f t="shared" si="19"/>
        <v>0.19500000000000001</v>
      </c>
      <c r="T29" s="314">
        <f t="shared" si="19"/>
        <v>0.19500000000000001</v>
      </c>
      <c r="U29" s="314">
        <f t="shared" si="19"/>
        <v>0.19500000000000001</v>
      </c>
      <c r="V29" s="314">
        <f t="shared" si="19"/>
        <v>0.19500000000000001</v>
      </c>
      <c r="W29" s="314">
        <f t="shared" si="19"/>
        <v>0.19500000000000001</v>
      </c>
      <c r="X29" s="314">
        <f t="shared" si="19"/>
        <v>0.19500000000000001</v>
      </c>
      <c r="Y29" s="314">
        <f t="shared" si="19"/>
        <v>0.19500000000000001</v>
      </c>
      <c r="Z29" s="314">
        <f t="shared" si="19"/>
        <v>0.19500000000000001</v>
      </c>
      <c r="AA29" s="314">
        <f t="shared" si="19"/>
        <v>0.19500000000000001</v>
      </c>
      <c r="AB29" s="314">
        <f t="shared" si="19"/>
        <v>0.19500000000000001</v>
      </c>
      <c r="AC29" s="314">
        <f t="shared" si="19"/>
        <v>0.19500000000000001</v>
      </c>
      <c r="AD29" s="314">
        <f t="shared" si="19"/>
        <v>0.19500000000000001</v>
      </c>
      <c r="AE29" s="314">
        <f t="shared" si="19"/>
        <v>0.19500000000000001</v>
      </c>
      <c r="AF29" s="314">
        <f t="shared" si="19"/>
        <v>0.19500000000000001</v>
      </c>
      <c r="AG29" s="314">
        <f t="shared" si="19"/>
        <v>0.19500000000000001</v>
      </c>
      <c r="AH29" s="314">
        <f t="shared" si="19"/>
        <v>0.19500000000000001</v>
      </c>
      <c r="AI29" s="314">
        <f t="shared" si="19"/>
        <v>0.19500000000000001</v>
      </c>
      <c r="AJ29" s="314">
        <f t="shared" si="19"/>
        <v>0.19500000000000001</v>
      </c>
      <c r="AK29" s="314">
        <f t="shared" si="19"/>
        <v>0.19500000000000001</v>
      </c>
      <c r="AL29" s="314">
        <f t="shared" si="19"/>
        <v>0.19500000000000001</v>
      </c>
      <c r="AM29" s="314">
        <f t="shared" si="19"/>
        <v>0.19500000000000001</v>
      </c>
      <c r="AN29" s="314">
        <f t="shared" si="19"/>
        <v>0.19500000000000001</v>
      </c>
      <c r="AO29" s="314">
        <f t="shared" si="19"/>
        <v>0.19500000000000001</v>
      </c>
      <c r="AP29" s="314">
        <f t="shared" si="19"/>
        <v>0.19500000000000001</v>
      </c>
      <c r="AQ29" s="314">
        <f t="shared" si="19"/>
        <v>0.19500000000000001</v>
      </c>
      <c r="AR29" s="314">
        <f t="shared" si="19"/>
        <v>0.19500000000000001</v>
      </c>
      <c r="AS29" s="314">
        <f t="shared" si="19"/>
        <v>0.19500000000000001</v>
      </c>
      <c r="AT29" s="314">
        <f t="shared" si="19"/>
        <v>0.19500000000000001</v>
      </c>
      <c r="AU29" s="314">
        <f t="shared" si="19"/>
        <v>0.19500000000000001</v>
      </c>
      <c r="AV29" s="314">
        <f t="shared" si="19"/>
        <v>0.19500000000000001</v>
      </c>
      <c r="AW29" s="314">
        <f t="shared" si="19"/>
        <v>0.19500000000000001</v>
      </c>
      <c r="AX29" s="314">
        <f t="shared" si="19"/>
        <v>0.19500000000000001</v>
      </c>
      <c r="AY29" s="314">
        <f t="shared" si="19"/>
        <v>0.19500000000000001</v>
      </c>
      <c r="AZ29" s="314">
        <f t="shared" si="19"/>
        <v>0.19500000000000001</v>
      </c>
      <c r="BA29" s="314">
        <f t="shared" si="19"/>
        <v>0.19500000000000001</v>
      </c>
      <c r="BB29" s="87"/>
    </row>
    <row r="30" spans="1:54">
      <c r="A30" s="285"/>
      <c r="B30" s="292" t="s">
        <v>98</v>
      </c>
      <c r="C30" s="28" t="s">
        <v>199</v>
      </c>
      <c r="D30" s="29">
        <f>IF(D28="","",D28*D29)</f>
        <v>5070</v>
      </c>
      <c r="E30" s="29">
        <f t="shared" ref="E30:H30" si="20">IF(E28="","",E28*E29)</f>
        <v>4436.25</v>
      </c>
      <c r="F30" s="29">
        <f t="shared" si="20"/>
        <v>4436.25</v>
      </c>
      <c r="G30" s="29">
        <f t="shared" si="20"/>
        <v>3802.5</v>
      </c>
      <c r="H30" s="29">
        <f t="shared" si="20"/>
        <v>8872.5</v>
      </c>
      <c r="I30" s="29">
        <f t="shared" ref="I30:L30" si="21">IF(I28="","",I28*I29)</f>
        <v>7605</v>
      </c>
      <c r="J30" s="29">
        <f t="shared" si="21"/>
        <v>6337.5</v>
      </c>
      <c r="K30" s="29">
        <f t="shared" si="21"/>
        <v>4436.25</v>
      </c>
      <c r="L30" s="29" t="str">
        <f t="shared" si="21"/>
        <v/>
      </c>
      <c r="M30" s="29" t="str">
        <f t="shared" ref="M30:BA30" si="22">IF(M28="","",M28*M29)</f>
        <v/>
      </c>
      <c r="N30" s="29" t="str">
        <f t="shared" si="22"/>
        <v/>
      </c>
      <c r="O30" s="29" t="str">
        <f t="shared" si="22"/>
        <v/>
      </c>
      <c r="P30" s="29" t="str">
        <f t="shared" si="22"/>
        <v/>
      </c>
      <c r="Q30" s="29" t="str">
        <f t="shared" si="22"/>
        <v/>
      </c>
      <c r="R30" s="29" t="str">
        <f t="shared" si="22"/>
        <v/>
      </c>
      <c r="S30" s="29" t="str">
        <f t="shared" si="22"/>
        <v/>
      </c>
      <c r="T30" s="29" t="str">
        <f t="shared" si="22"/>
        <v/>
      </c>
      <c r="U30" s="29" t="str">
        <f t="shared" si="22"/>
        <v/>
      </c>
      <c r="V30" s="29" t="str">
        <f t="shared" si="22"/>
        <v/>
      </c>
      <c r="W30" s="29" t="str">
        <f t="shared" si="22"/>
        <v/>
      </c>
      <c r="X30" s="29" t="str">
        <f t="shared" si="22"/>
        <v/>
      </c>
      <c r="Y30" s="29" t="str">
        <f t="shared" si="22"/>
        <v/>
      </c>
      <c r="Z30" s="29" t="str">
        <f t="shared" si="22"/>
        <v/>
      </c>
      <c r="AA30" s="29" t="str">
        <f t="shared" si="22"/>
        <v/>
      </c>
      <c r="AB30" s="29" t="str">
        <f t="shared" si="22"/>
        <v/>
      </c>
      <c r="AC30" s="29" t="str">
        <f t="shared" si="22"/>
        <v/>
      </c>
      <c r="AD30" s="29" t="str">
        <f t="shared" si="22"/>
        <v/>
      </c>
      <c r="AE30" s="29" t="str">
        <f t="shared" si="22"/>
        <v/>
      </c>
      <c r="AF30" s="29" t="str">
        <f t="shared" si="22"/>
        <v/>
      </c>
      <c r="AG30" s="29" t="str">
        <f t="shared" si="22"/>
        <v/>
      </c>
      <c r="AH30" s="29" t="str">
        <f t="shared" si="22"/>
        <v/>
      </c>
      <c r="AI30" s="29" t="str">
        <f t="shared" si="22"/>
        <v/>
      </c>
      <c r="AJ30" s="29" t="str">
        <f t="shared" si="22"/>
        <v/>
      </c>
      <c r="AK30" s="29" t="str">
        <f t="shared" si="22"/>
        <v/>
      </c>
      <c r="AL30" s="29" t="str">
        <f t="shared" si="22"/>
        <v/>
      </c>
      <c r="AM30" s="29" t="str">
        <f t="shared" si="22"/>
        <v/>
      </c>
      <c r="AN30" s="29" t="str">
        <f t="shared" si="22"/>
        <v/>
      </c>
      <c r="AO30" s="29" t="str">
        <f t="shared" si="22"/>
        <v/>
      </c>
      <c r="AP30" s="29" t="str">
        <f t="shared" si="22"/>
        <v/>
      </c>
      <c r="AQ30" s="29" t="str">
        <f t="shared" si="22"/>
        <v/>
      </c>
      <c r="AR30" s="29" t="str">
        <f t="shared" si="22"/>
        <v/>
      </c>
      <c r="AS30" s="29" t="str">
        <f t="shared" si="22"/>
        <v/>
      </c>
      <c r="AT30" s="29" t="str">
        <f t="shared" si="22"/>
        <v/>
      </c>
      <c r="AU30" s="29" t="str">
        <f t="shared" si="22"/>
        <v/>
      </c>
      <c r="AV30" s="29" t="str">
        <f t="shared" si="22"/>
        <v/>
      </c>
      <c r="AW30" s="29" t="str">
        <f t="shared" si="22"/>
        <v/>
      </c>
      <c r="AX30" s="29" t="str">
        <f t="shared" si="22"/>
        <v/>
      </c>
      <c r="AY30" s="29" t="str">
        <f t="shared" si="22"/>
        <v/>
      </c>
      <c r="AZ30" s="29" t="str">
        <f t="shared" si="22"/>
        <v/>
      </c>
      <c r="BA30" s="29" t="str">
        <f t="shared" si="22"/>
        <v/>
      </c>
      <c r="BB30" s="87"/>
    </row>
    <row r="31" spans="1:54" s="8" customFormat="1" ht="20.399999999999999" customHeight="1">
      <c r="A31" s="311"/>
      <c r="B31" s="379" t="s">
        <v>99</v>
      </c>
      <c r="C31" s="130" t="s">
        <v>199</v>
      </c>
      <c r="D31" s="34">
        <f>IF(D28="","",D28+D30)</f>
        <v>31070</v>
      </c>
      <c r="E31" s="34">
        <f t="shared" ref="E31:H31" si="23">IF(E28="","",E28+E30)</f>
        <v>27186.25</v>
      </c>
      <c r="F31" s="34">
        <f t="shared" si="23"/>
        <v>27186.25</v>
      </c>
      <c r="G31" s="34">
        <f t="shared" si="23"/>
        <v>23302.5</v>
      </c>
      <c r="H31" s="34">
        <f t="shared" si="23"/>
        <v>54372.5</v>
      </c>
      <c r="I31" s="34">
        <f t="shared" ref="I31:L31" si="24">IF(I28="","",I28+I30)</f>
        <v>46605</v>
      </c>
      <c r="J31" s="34">
        <f t="shared" si="24"/>
        <v>38837.5</v>
      </c>
      <c r="K31" s="34">
        <f t="shared" si="24"/>
        <v>27186.25</v>
      </c>
      <c r="L31" s="34" t="str">
        <f t="shared" si="24"/>
        <v/>
      </c>
      <c r="M31" s="34" t="str">
        <f t="shared" ref="M31:BA31" si="25">IF(M28="","",M28+M30)</f>
        <v/>
      </c>
      <c r="N31" s="34" t="str">
        <f t="shared" si="25"/>
        <v/>
      </c>
      <c r="O31" s="34" t="str">
        <f t="shared" si="25"/>
        <v/>
      </c>
      <c r="P31" s="34" t="str">
        <f t="shared" si="25"/>
        <v/>
      </c>
      <c r="Q31" s="34" t="str">
        <f t="shared" si="25"/>
        <v/>
      </c>
      <c r="R31" s="34" t="str">
        <f t="shared" si="25"/>
        <v/>
      </c>
      <c r="S31" s="34" t="str">
        <f t="shared" si="25"/>
        <v/>
      </c>
      <c r="T31" s="34" t="str">
        <f t="shared" si="25"/>
        <v/>
      </c>
      <c r="U31" s="34" t="str">
        <f t="shared" si="25"/>
        <v/>
      </c>
      <c r="V31" s="34" t="str">
        <f t="shared" si="25"/>
        <v/>
      </c>
      <c r="W31" s="34" t="str">
        <f t="shared" si="25"/>
        <v/>
      </c>
      <c r="X31" s="34" t="str">
        <f t="shared" si="25"/>
        <v/>
      </c>
      <c r="Y31" s="34" t="str">
        <f t="shared" si="25"/>
        <v/>
      </c>
      <c r="Z31" s="34" t="str">
        <f t="shared" si="25"/>
        <v/>
      </c>
      <c r="AA31" s="34" t="str">
        <f t="shared" si="25"/>
        <v/>
      </c>
      <c r="AB31" s="34" t="str">
        <f t="shared" si="25"/>
        <v/>
      </c>
      <c r="AC31" s="34" t="str">
        <f t="shared" si="25"/>
        <v/>
      </c>
      <c r="AD31" s="34" t="str">
        <f t="shared" si="25"/>
        <v/>
      </c>
      <c r="AE31" s="34" t="str">
        <f t="shared" si="25"/>
        <v/>
      </c>
      <c r="AF31" s="34" t="str">
        <f t="shared" si="25"/>
        <v/>
      </c>
      <c r="AG31" s="34" t="str">
        <f t="shared" si="25"/>
        <v/>
      </c>
      <c r="AH31" s="34" t="str">
        <f t="shared" si="25"/>
        <v/>
      </c>
      <c r="AI31" s="34" t="str">
        <f t="shared" si="25"/>
        <v/>
      </c>
      <c r="AJ31" s="34" t="str">
        <f t="shared" si="25"/>
        <v/>
      </c>
      <c r="AK31" s="34" t="str">
        <f t="shared" si="25"/>
        <v/>
      </c>
      <c r="AL31" s="34" t="str">
        <f t="shared" si="25"/>
        <v/>
      </c>
      <c r="AM31" s="34" t="str">
        <f t="shared" si="25"/>
        <v/>
      </c>
      <c r="AN31" s="34" t="str">
        <f t="shared" si="25"/>
        <v/>
      </c>
      <c r="AO31" s="34" t="str">
        <f t="shared" si="25"/>
        <v/>
      </c>
      <c r="AP31" s="34" t="str">
        <f t="shared" si="25"/>
        <v/>
      </c>
      <c r="AQ31" s="34" t="str">
        <f t="shared" si="25"/>
        <v/>
      </c>
      <c r="AR31" s="34" t="str">
        <f t="shared" si="25"/>
        <v/>
      </c>
      <c r="AS31" s="34" t="str">
        <f t="shared" si="25"/>
        <v/>
      </c>
      <c r="AT31" s="34" t="str">
        <f t="shared" si="25"/>
        <v/>
      </c>
      <c r="AU31" s="34" t="str">
        <f t="shared" si="25"/>
        <v/>
      </c>
      <c r="AV31" s="34" t="str">
        <f t="shared" si="25"/>
        <v/>
      </c>
      <c r="AW31" s="34" t="str">
        <f t="shared" si="25"/>
        <v/>
      </c>
      <c r="AX31" s="34" t="str">
        <f t="shared" si="25"/>
        <v/>
      </c>
      <c r="AY31" s="34" t="str">
        <f t="shared" si="25"/>
        <v/>
      </c>
      <c r="AZ31" s="34" t="str">
        <f t="shared" si="25"/>
        <v/>
      </c>
      <c r="BA31" s="34" t="str">
        <f t="shared" si="25"/>
        <v/>
      </c>
      <c r="BB31" s="268"/>
    </row>
    <row r="32" spans="1:54" s="8" customFormat="1">
      <c r="A32" s="311"/>
      <c r="B32" s="292" t="str">
        <f>'General calc parameter'!B6</f>
        <v>Administrative and overhead costs</v>
      </c>
      <c r="C32" s="315">
        <f>'General calc parameter'!C6/100</f>
        <v>0.1</v>
      </c>
      <c r="D32" s="314">
        <f>$C$32</f>
        <v>0.1</v>
      </c>
      <c r="E32" s="314">
        <f t="shared" ref="E32:BA32" si="26">$C$32</f>
        <v>0.1</v>
      </c>
      <c r="F32" s="314">
        <f t="shared" si="26"/>
        <v>0.1</v>
      </c>
      <c r="G32" s="314">
        <f t="shared" si="26"/>
        <v>0.1</v>
      </c>
      <c r="H32" s="314">
        <f t="shared" si="26"/>
        <v>0.1</v>
      </c>
      <c r="I32" s="314">
        <f t="shared" si="26"/>
        <v>0.1</v>
      </c>
      <c r="J32" s="314">
        <f t="shared" si="26"/>
        <v>0.1</v>
      </c>
      <c r="K32" s="314">
        <f t="shared" si="26"/>
        <v>0.1</v>
      </c>
      <c r="L32" s="314">
        <f t="shared" si="26"/>
        <v>0.1</v>
      </c>
      <c r="M32" s="314">
        <f t="shared" si="26"/>
        <v>0.1</v>
      </c>
      <c r="N32" s="314">
        <f t="shared" si="26"/>
        <v>0.1</v>
      </c>
      <c r="O32" s="314">
        <f t="shared" si="26"/>
        <v>0.1</v>
      </c>
      <c r="P32" s="314">
        <f t="shared" si="26"/>
        <v>0.1</v>
      </c>
      <c r="Q32" s="314">
        <f t="shared" si="26"/>
        <v>0.1</v>
      </c>
      <c r="R32" s="314">
        <f t="shared" si="26"/>
        <v>0.1</v>
      </c>
      <c r="S32" s="314">
        <f t="shared" si="26"/>
        <v>0.1</v>
      </c>
      <c r="T32" s="314">
        <f t="shared" si="26"/>
        <v>0.1</v>
      </c>
      <c r="U32" s="314">
        <f t="shared" si="26"/>
        <v>0.1</v>
      </c>
      <c r="V32" s="314">
        <f t="shared" si="26"/>
        <v>0.1</v>
      </c>
      <c r="W32" s="314">
        <f t="shared" si="26"/>
        <v>0.1</v>
      </c>
      <c r="X32" s="314">
        <f t="shared" si="26"/>
        <v>0.1</v>
      </c>
      <c r="Y32" s="314">
        <f t="shared" si="26"/>
        <v>0.1</v>
      </c>
      <c r="Z32" s="314">
        <f t="shared" si="26"/>
        <v>0.1</v>
      </c>
      <c r="AA32" s="314">
        <f t="shared" si="26"/>
        <v>0.1</v>
      </c>
      <c r="AB32" s="314">
        <f t="shared" si="26"/>
        <v>0.1</v>
      </c>
      <c r="AC32" s="314">
        <f t="shared" si="26"/>
        <v>0.1</v>
      </c>
      <c r="AD32" s="314">
        <f t="shared" si="26"/>
        <v>0.1</v>
      </c>
      <c r="AE32" s="314">
        <f t="shared" si="26"/>
        <v>0.1</v>
      </c>
      <c r="AF32" s="314">
        <f t="shared" si="26"/>
        <v>0.1</v>
      </c>
      <c r="AG32" s="314">
        <f t="shared" si="26"/>
        <v>0.1</v>
      </c>
      <c r="AH32" s="314">
        <f t="shared" si="26"/>
        <v>0.1</v>
      </c>
      <c r="AI32" s="314">
        <f t="shared" si="26"/>
        <v>0.1</v>
      </c>
      <c r="AJ32" s="314">
        <f t="shared" si="26"/>
        <v>0.1</v>
      </c>
      <c r="AK32" s="314">
        <f t="shared" si="26"/>
        <v>0.1</v>
      </c>
      <c r="AL32" s="314">
        <f t="shared" si="26"/>
        <v>0.1</v>
      </c>
      <c r="AM32" s="314">
        <f t="shared" si="26"/>
        <v>0.1</v>
      </c>
      <c r="AN32" s="314">
        <f t="shared" si="26"/>
        <v>0.1</v>
      </c>
      <c r="AO32" s="314">
        <f t="shared" si="26"/>
        <v>0.1</v>
      </c>
      <c r="AP32" s="314">
        <f t="shared" si="26"/>
        <v>0.1</v>
      </c>
      <c r="AQ32" s="314">
        <f t="shared" si="26"/>
        <v>0.1</v>
      </c>
      <c r="AR32" s="314">
        <f t="shared" si="26"/>
        <v>0.1</v>
      </c>
      <c r="AS32" s="314">
        <f t="shared" si="26"/>
        <v>0.1</v>
      </c>
      <c r="AT32" s="314">
        <f t="shared" si="26"/>
        <v>0.1</v>
      </c>
      <c r="AU32" s="314">
        <f t="shared" si="26"/>
        <v>0.1</v>
      </c>
      <c r="AV32" s="314">
        <f t="shared" si="26"/>
        <v>0.1</v>
      </c>
      <c r="AW32" s="314">
        <f t="shared" si="26"/>
        <v>0.1</v>
      </c>
      <c r="AX32" s="314">
        <f t="shared" si="26"/>
        <v>0.1</v>
      </c>
      <c r="AY32" s="314">
        <f t="shared" si="26"/>
        <v>0.1</v>
      </c>
      <c r="AZ32" s="314">
        <f t="shared" si="26"/>
        <v>0.1</v>
      </c>
      <c r="BA32" s="314">
        <f t="shared" si="26"/>
        <v>0.1</v>
      </c>
      <c r="BB32" s="268"/>
    </row>
    <row r="33" spans="1:54" s="8" customFormat="1">
      <c r="A33" s="311"/>
      <c r="B33" s="292" t="s">
        <v>100</v>
      </c>
      <c r="C33" s="28" t="s">
        <v>199</v>
      </c>
      <c r="D33" s="29">
        <f>IF(D31="","",D31*D32)</f>
        <v>3107</v>
      </c>
      <c r="E33" s="29">
        <f t="shared" ref="E33:F33" si="27">IF(E31="","",E31*E32)</f>
        <v>2718.625</v>
      </c>
      <c r="F33" s="29">
        <f t="shared" si="27"/>
        <v>2718.625</v>
      </c>
      <c r="G33" s="29">
        <f>IF(G31="","",G31*G32)</f>
        <v>2330.25</v>
      </c>
      <c r="H33" s="29">
        <f t="shared" ref="H33" si="28">IF(H31="","",H31*H32)</f>
        <v>5437.25</v>
      </c>
      <c r="I33" s="29">
        <f t="shared" ref="I33" si="29">IF(I31="","",I31*I32)</f>
        <v>4660.5</v>
      </c>
      <c r="J33" s="29">
        <f t="shared" ref="J33" si="30">IF(J31="","",J31*J32)</f>
        <v>3883.75</v>
      </c>
      <c r="K33" s="29">
        <f t="shared" ref="K33" si="31">IF(K31="","",K31*K32)</f>
        <v>2718.625</v>
      </c>
      <c r="L33" s="29" t="str">
        <f t="shared" ref="L33:BA33" si="32">IF(L31="","",L31*L32)</f>
        <v/>
      </c>
      <c r="M33" s="29" t="str">
        <f t="shared" si="32"/>
        <v/>
      </c>
      <c r="N33" s="29" t="str">
        <f t="shared" si="32"/>
        <v/>
      </c>
      <c r="O33" s="29" t="str">
        <f t="shared" si="32"/>
        <v/>
      </c>
      <c r="P33" s="29" t="str">
        <f t="shared" si="32"/>
        <v/>
      </c>
      <c r="Q33" s="29" t="str">
        <f t="shared" si="32"/>
        <v/>
      </c>
      <c r="R33" s="29" t="str">
        <f t="shared" si="32"/>
        <v/>
      </c>
      <c r="S33" s="29" t="str">
        <f t="shared" si="32"/>
        <v/>
      </c>
      <c r="T33" s="29" t="str">
        <f t="shared" si="32"/>
        <v/>
      </c>
      <c r="U33" s="29" t="str">
        <f t="shared" si="32"/>
        <v/>
      </c>
      <c r="V33" s="29" t="str">
        <f t="shared" si="32"/>
        <v/>
      </c>
      <c r="W33" s="29" t="str">
        <f t="shared" si="32"/>
        <v/>
      </c>
      <c r="X33" s="29" t="str">
        <f t="shared" si="32"/>
        <v/>
      </c>
      <c r="Y33" s="29" t="str">
        <f t="shared" si="32"/>
        <v/>
      </c>
      <c r="Z33" s="29" t="str">
        <f t="shared" si="32"/>
        <v/>
      </c>
      <c r="AA33" s="29" t="str">
        <f t="shared" si="32"/>
        <v/>
      </c>
      <c r="AB33" s="29" t="str">
        <f t="shared" si="32"/>
        <v/>
      </c>
      <c r="AC33" s="29" t="str">
        <f t="shared" si="32"/>
        <v/>
      </c>
      <c r="AD33" s="29" t="str">
        <f t="shared" si="32"/>
        <v/>
      </c>
      <c r="AE33" s="29" t="str">
        <f t="shared" si="32"/>
        <v/>
      </c>
      <c r="AF33" s="29" t="str">
        <f t="shared" si="32"/>
        <v/>
      </c>
      <c r="AG33" s="29" t="str">
        <f t="shared" si="32"/>
        <v/>
      </c>
      <c r="AH33" s="29" t="str">
        <f t="shared" si="32"/>
        <v/>
      </c>
      <c r="AI33" s="29" t="str">
        <f t="shared" si="32"/>
        <v/>
      </c>
      <c r="AJ33" s="29" t="str">
        <f t="shared" si="32"/>
        <v/>
      </c>
      <c r="AK33" s="29" t="str">
        <f t="shared" si="32"/>
        <v/>
      </c>
      <c r="AL33" s="29" t="str">
        <f t="shared" si="32"/>
        <v/>
      </c>
      <c r="AM33" s="29" t="str">
        <f t="shared" si="32"/>
        <v/>
      </c>
      <c r="AN33" s="29" t="str">
        <f t="shared" si="32"/>
        <v/>
      </c>
      <c r="AO33" s="29" t="str">
        <f t="shared" si="32"/>
        <v/>
      </c>
      <c r="AP33" s="29" t="str">
        <f t="shared" si="32"/>
        <v/>
      </c>
      <c r="AQ33" s="29" t="str">
        <f t="shared" si="32"/>
        <v/>
      </c>
      <c r="AR33" s="29" t="str">
        <f t="shared" si="32"/>
        <v/>
      </c>
      <c r="AS33" s="29" t="str">
        <f t="shared" si="32"/>
        <v/>
      </c>
      <c r="AT33" s="29" t="str">
        <f t="shared" si="32"/>
        <v/>
      </c>
      <c r="AU33" s="29" t="str">
        <f t="shared" si="32"/>
        <v/>
      </c>
      <c r="AV33" s="29" t="str">
        <f t="shared" si="32"/>
        <v/>
      </c>
      <c r="AW33" s="29" t="str">
        <f t="shared" si="32"/>
        <v/>
      </c>
      <c r="AX33" s="29" t="str">
        <f t="shared" si="32"/>
        <v/>
      </c>
      <c r="AY33" s="29" t="str">
        <f t="shared" si="32"/>
        <v/>
      </c>
      <c r="AZ33" s="29" t="str">
        <f t="shared" si="32"/>
        <v/>
      </c>
      <c r="BA33" s="29" t="str">
        <f t="shared" si="32"/>
        <v/>
      </c>
      <c r="BB33" s="268"/>
    </row>
    <row r="34" spans="1:54" s="8" customFormat="1" ht="20.399999999999999" customHeight="1">
      <c r="A34" s="311"/>
      <c r="B34" s="379" t="s">
        <v>101</v>
      </c>
      <c r="C34" s="130" t="s">
        <v>199</v>
      </c>
      <c r="D34" s="34">
        <f>IF(D31="","",D31+D33)</f>
        <v>34177</v>
      </c>
      <c r="E34" s="34">
        <f t="shared" ref="E34:F34" si="33">IF(E31="","",E31+E33)</f>
        <v>29904.875</v>
      </c>
      <c r="F34" s="34">
        <f t="shared" si="33"/>
        <v>29904.875</v>
      </c>
      <c r="G34" s="34">
        <f>IF(G31="","",G31+G33)</f>
        <v>25632.75</v>
      </c>
      <c r="H34" s="34">
        <f t="shared" ref="H34" si="34">IF(H31="","",H31+H33)</f>
        <v>59809.75</v>
      </c>
      <c r="I34" s="34">
        <f t="shared" ref="I34" si="35">IF(I31="","",I31+I33)</f>
        <v>51265.5</v>
      </c>
      <c r="J34" s="34">
        <f t="shared" ref="J34" si="36">IF(J31="","",J31+J33)</f>
        <v>42721.25</v>
      </c>
      <c r="K34" s="34">
        <f t="shared" ref="K34" si="37">IF(K31="","",K31+K33)</f>
        <v>29904.875</v>
      </c>
      <c r="L34" s="34" t="str">
        <f t="shared" ref="L34:BA34" si="38">IF(L31="","",L31+L33)</f>
        <v/>
      </c>
      <c r="M34" s="34" t="str">
        <f t="shared" si="38"/>
        <v/>
      </c>
      <c r="N34" s="34" t="str">
        <f t="shared" si="38"/>
        <v/>
      </c>
      <c r="O34" s="34" t="str">
        <f t="shared" si="38"/>
        <v/>
      </c>
      <c r="P34" s="34" t="str">
        <f t="shared" si="38"/>
        <v/>
      </c>
      <c r="Q34" s="34" t="str">
        <f t="shared" si="38"/>
        <v/>
      </c>
      <c r="R34" s="34" t="str">
        <f t="shared" si="38"/>
        <v/>
      </c>
      <c r="S34" s="34" t="str">
        <f t="shared" si="38"/>
        <v/>
      </c>
      <c r="T34" s="34" t="str">
        <f t="shared" si="38"/>
        <v/>
      </c>
      <c r="U34" s="34" t="str">
        <f t="shared" si="38"/>
        <v/>
      </c>
      <c r="V34" s="34" t="str">
        <f t="shared" si="38"/>
        <v/>
      </c>
      <c r="W34" s="34" t="str">
        <f t="shared" si="38"/>
        <v/>
      </c>
      <c r="X34" s="34" t="str">
        <f t="shared" si="38"/>
        <v/>
      </c>
      <c r="Y34" s="34" t="str">
        <f t="shared" si="38"/>
        <v/>
      </c>
      <c r="Z34" s="34" t="str">
        <f t="shared" si="38"/>
        <v/>
      </c>
      <c r="AA34" s="34" t="str">
        <f t="shared" si="38"/>
        <v/>
      </c>
      <c r="AB34" s="34" t="str">
        <f t="shared" si="38"/>
        <v/>
      </c>
      <c r="AC34" s="34" t="str">
        <f t="shared" si="38"/>
        <v/>
      </c>
      <c r="AD34" s="34" t="str">
        <f t="shared" si="38"/>
        <v/>
      </c>
      <c r="AE34" s="34" t="str">
        <f t="shared" si="38"/>
        <v/>
      </c>
      <c r="AF34" s="34" t="str">
        <f t="shared" si="38"/>
        <v/>
      </c>
      <c r="AG34" s="34" t="str">
        <f t="shared" si="38"/>
        <v/>
      </c>
      <c r="AH34" s="34" t="str">
        <f t="shared" si="38"/>
        <v/>
      </c>
      <c r="AI34" s="34" t="str">
        <f t="shared" si="38"/>
        <v/>
      </c>
      <c r="AJ34" s="34" t="str">
        <f t="shared" si="38"/>
        <v/>
      </c>
      <c r="AK34" s="34" t="str">
        <f t="shared" si="38"/>
        <v/>
      </c>
      <c r="AL34" s="34" t="str">
        <f t="shared" si="38"/>
        <v/>
      </c>
      <c r="AM34" s="34" t="str">
        <f t="shared" si="38"/>
        <v/>
      </c>
      <c r="AN34" s="34" t="str">
        <f t="shared" si="38"/>
        <v/>
      </c>
      <c r="AO34" s="34" t="str">
        <f t="shared" si="38"/>
        <v/>
      </c>
      <c r="AP34" s="34" t="str">
        <f t="shared" si="38"/>
        <v/>
      </c>
      <c r="AQ34" s="34" t="str">
        <f t="shared" si="38"/>
        <v/>
      </c>
      <c r="AR34" s="34" t="str">
        <f t="shared" si="38"/>
        <v/>
      </c>
      <c r="AS34" s="34" t="str">
        <f t="shared" si="38"/>
        <v/>
      </c>
      <c r="AT34" s="34" t="str">
        <f t="shared" si="38"/>
        <v/>
      </c>
      <c r="AU34" s="34" t="str">
        <f t="shared" si="38"/>
        <v/>
      </c>
      <c r="AV34" s="34" t="str">
        <f t="shared" si="38"/>
        <v/>
      </c>
      <c r="AW34" s="34" t="str">
        <f t="shared" si="38"/>
        <v/>
      </c>
      <c r="AX34" s="34" t="str">
        <f t="shared" si="38"/>
        <v/>
      </c>
      <c r="AY34" s="34" t="str">
        <f t="shared" si="38"/>
        <v/>
      </c>
      <c r="AZ34" s="34" t="str">
        <f t="shared" si="38"/>
        <v/>
      </c>
      <c r="BA34" s="34" t="str">
        <f t="shared" si="38"/>
        <v/>
      </c>
      <c r="BB34" s="268"/>
    </row>
    <row r="35" spans="1:54" s="8" customFormat="1">
      <c r="A35" s="311"/>
      <c r="B35" s="292" t="str">
        <f>'General calc parameter'!B7</f>
        <v>Surcharge for risk and profit</v>
      </c>
      <c r="C35" s="315">
        <f>'General calc parameter'!C7/100</f>
        <v>0</v>
      </c>
      <c r="D35" s="314">
        <f t="shared" ref="D35:BA35" si="39">$C$35</f>
        <v>0</v>
      </c>
      <c r="E35" s="314">
        <f t="shared" si="39"/>
        <v>0</v>
      </c>
      <c r="F35" s="314">
        <f t="shared" si="39"/>
        <v>0</v>
      </c>
      <c r="G35" s="314">
        <f t="shared" si="39"/>
        <v>0</v>
      </c>
      <c r="H35" s="314">
        <f t="shared" si="39"/>
        <v>0</v>
      </c>
      <c r="I35" s="314">
        <f t="shared" si="39"/>
        <v>0</v>
      </c>
      <c r="J35" s="314">
        <f t="shared" si="39"/>
        <v>0</v>
      </c>
      <c r="K35" s="314">
        <f t="shared" si="39"/>
        <v>0</v>
      </c>
      <c r="L35" s="314">
        <f t="shared" si="39"/>
        <v>0</v>
      </c>
      <c r="M35" s="314">
        <f t="shared" si="39"/>
        <v>0</v>
      </c>
      <c r="N35" s="314">
        <f t="shared" si="39"/>
        <v>0</v>
      </c>
      <c r="O35" s="314">
        <f t="shared" si="39"/>
        <v>0</v>
      </c>
      <c r="P35" s="314">
        <f t="shared" si="39"/>
        <v>0</v>
      </c>
      <c r="Q35" s="314">
        <f t="shared" si="39"/>
        <v>0</v>
      </c>
      <c r="R35" s="314">
        <f t="shared" si="39"/>
        <v>0</v>
      </c>
      <c r="S35" s="314">
        <f t="shared" si="39"/>
        <v>0</v>
      </c>
      <c r="T35" s="314">
        <f t="shared" si="39"/>
        <v>0</v>
      </c>
      <c r="U35" s="314">
        <f t="shared" si="39"/>
        <v>0</v>
      </c>
      <c r="V35" s="314">
        <f t="shared" si="39"/>
        <v>0</v>
      </c>
      <c r="W35" s="314">
        <f t="shared" si="39"/>
        <v>0</v>
      </c>
      <c r="X35" s="314">
        <f t="shared" si="39"/>
        <v>0</v>
      </c>
      <c r="Y35" s="314">
        <f t="shared" si="39"/>
        <v>0</v>
      </c>
      <c r="Z35" s="314">
        <f t="shared" si="39"/>
        <v>0</v>
      </c>
      <c r="AA35" s="314">
        <f t="shared" si="39"/>
        <v>0</v>
      </c>
      <c r="AB35" s="314">
        <f t="shared" si="39"/>
        <v>0</v>
      </c>
      <c r="AC35" s="314">
        <f t="shared" si="39"/>
        <v>0</v>
      </c>
      <c r="AD35" s="314">
        <f t="shared" si="39"/>
        <v>0</v>
      </c>
      <c r="AE35" s="314">
        <f t="shared" si="39"/>
        <v>0</v>
      </c>
      <c r="AF35" s="314">
        <f t="shared" si="39"/>
        <v>0</v>
      </c>
      <c r="AG35" s="314">
        <f t="shared" si="39"/>
        <v>0</v>
      </c>
      <c r="AH35" s="314">
        <f t="shared" si="39"/>
        <v>0</v>
      </c>
      <c r="AI35" s="314">
        <f t="shared" si="39"/>
        <v>0</v>
      </c>
      <c r="AJ35" s="314">
        <f t="shared" si="39"/>
        <v>0</v>
      </c>
      <c r="AK35" s="314">
        <f t="shared" si="39"/>
        <v>0</v>
      </c>
      <c r="AL35" s="314">
        <f t="shared" si="39"/>
        <v>0</v>
      </c>
      <c r="AM35" s="314">
        <f t="shared" si="39"/>
        <v>0</v>
      </c>
      <c r="AN35" s="314">
        <f t="shared" si="39"/>
        <v>0</v>
      </c>
      <c r="AO35" s="314">
        <f t="shared" si="39"/>
        <v>0</v>
      </c>
      <c r="AP35" s="314">
        <f t="shared" si="39"/>
        <v>0</v>
      </c>
      <c r="AQ35" s="314">
        <f t="shared" si="39"/>
        <v>0</v>
      </c>
      <c r="AR35" s="314">
        <f t="shared" si="39"/>
        <v>0</v>
      </c>
      <c r="AS35" s="314">
        <f t="shared" si="39"/>
        <v>0</v>
      </c>
      <c r="AT35" s="314">
        <f t="shared" si="39"/>
        <v>0</v>
      </c>
      <c r="AU35" s="314">
        <f t="shared" si="39"/>
        <v>0</v>
      </c>
      <c r="AV35" s="314">
        <f t="shared" si="39"/>
        <v>0</v>
      </c>
      <c r="AW35" s="314">
        <f t="shared" si="39"/>
        <v>0</v>
      </c>
      <c r="AX35" s="314">
        <f t="shared" si="39"/>
        <v>0</v>
      </c>
      <c r="AY35" s="314">
        <f t="shared" si="39"/>
        <v>0</v>
      </c>
      <c r="AZ35" s="314">
        <f t="shared" si="39"/>
        <v>0</v>
      </c>
      <c r="BA35" s="314">
        <f t="shared" si="39"/>
        <v>0</v>
      </c>
      <c r="BB35" s="268"/>
    </row>
    <row r="36" spans="1:54" s="8" customFormat="1">
      <c r="A36" s="311"/>
      <c r="B36" s="292" t="s">
        <v>102</v>
      </c>
      <c r="C36" s="28" t="s">
        <v>199</v>
      </c>
      <c r="D36" s="29">
        <f>IF(D34="","",D34*D35)</f>
        <v>0</v>
      </c>
      <c r="E36" s="29">
        <f t="shared" ref="E36:G36" si="40">IF(E34="","",E34*E35)</f>
        <v>0</v>
      </c>
      <c r="F36" s="29">
        <f t="shared" si="40"/>
        <v>0</v>
      </c>
      <c r="G36" s="29">
        <f t="shared" si="40"/>
        <v>0</v>
      </c>
      <c r="H36" s="29">
        <f t="shared" ref="H36" si="41">IF(H34="","",H34*H35)</f>
        <v>0</v>
      </c>
      <c r="I36" s="29">
        <f t="shared" ref="I36:L36" si="42">IF(I34="","",I34*I35)</f>
        <v>0</v>
      </c>
      <c r="J36" s="29">
        <f t="shared" si="42"/>
        <v>0</v>
      </c>
      <c r="K36" s="29">
        <f t="shared" si="42"/>
        <v>0</v>
      </c>
      <c r="L36" s="29" t="str">
        <f t="shared" si="42"/>
        <v/>
      </c>
      <c r="M36" s="29" t="str">
        <f t="shared" ref="M36:BA36" si="43">IF(M34="","",M34*M35)</f>
        <v/>
      </c>
      <c r="N36" s="29" t="str">
        <f t="shared" si="43"/>
        <v/>
      </c>
      <c r="O36" s="29" t="str">
        <f t="shared" si="43"/>
        <v/>
      </c>
      <c r="P36" s="29" t="str">
        <f t="shared" si="43"/>
        <v/>
      </c>
      <c r="Q36" s="29" t="str">
        <f t="shared" si="43"/>
        <v/>
      </c>
      <c r="R36" s="29" t="str">
        <f t="shared" si="43"/>
        <v/>
      </c>
      <c r="S36" s="29" t="str">
        <f t="shared" si="43"/>
        <v/>
      </c>
      <c r="T36" s="29" t="str">
        <f t="shared" si="43"/>
        <v/>
      </c>
      <c r="U36" s="29" t="str">
        <f t="shared" si="43"/>
        <v/>
      </c>
      <c r="V36" s="29" t="str">
        <f t="shared" si="43"/>
        <v/>
      </c>
      <c r="W36" s="29" t="str">
        <f t="shared" si="43"/>
        <v/>
      </c>
      <c r="X36" s="29" t="str">
        <f t="shared" si="43"/>
        <v/>
      </c>
      <c r="Y36" s="29" t="str">
        <f t="shared" si="43"/>
        <v/>
      </c>
      <c r="Z36" s="29" t="str">
        <f t="shared" si="43"/>
        <v/>
      </c>
      <c r="AA36" s="29" t="str">
        <f t="shared" si="43"/>
        <v/>
      </c>
      <c r="AB36" s="29" t="str">
        <f t="shared" si="43"/>
        <v/>
      </c>
      <c r="AC36" s="29" t="str">
        <f t="shared" si="43"/>
        <v/>
      </c>
      <c r="AD36" s="29" t="str">
        <f t="shared" si="43"/>
        <v/>
      </c>
      <c r="AE36" s="29" t="str">
        <f t="shared" si="43"/>
        <v/>
      </c>
      <c r="AF36" s="29" t="str">
        <f t="shared" si="43"/>
        <v/>
      </c>
      <c r="AG36" s="29" t="str">
        <f t="shared" si="43"/>
        <v/>
      </c>
      <c r="AH36" s="29" t="str">
        <f t="shared" si="43"/>
        <v/>
      </c>
      <c r="AI36" s="29" t="str">
        <f t="shared" si="43"/>
        <v/>
      </c>
      <c r="AJ36" s="29" t="str">
        <f t="shared" si="43"/>
        <v/>
      </c>
      <c r="AK36" s="29" t="str">
        <f t="shared" si="43"/>
        <v/>
      </c>
      <c r="AL36" s="29" t="str">
        <f t="shared" si="43"/>
        <v/>
      </c>
      <c r="AM36" s="29" t="str">
        <f t="shared" si="43"/>
        <v/>
      </c>
      <c r="AN36" s="29" t="str">
        <f t="shared" si="43"/>
        <v/>
      </c>
      <c r="AO36" s="29" t="str">
        <f t="shared" si="43"/>
        <v/>
      </c>
      <c r="AP36" s="29" t="str">
        <f t="shared" si="43"/>
        <v/>
      </c>
      <c r="AQ36" s="29" t="str">
        <f t="shared" si="43"/>
        <v/>
      </c>
      <c r="AR36" s="29" t="str">
        <f t="shared" si="43"/>
        <v/>
      </c>
      <c r="AS36" s="29" t="str">
        <f t="shared" si="43"/>
        <v/>
      </c>
      <c r="AT36" s="29" t="str">
        <f t="shared" si="43"/>
        <v/>
      </c>
      <c r="AU36" s="29" t="str">
        <f t="shared" si="43"/>
        <v/>
      </c>
      <c r="AV36" s="29" t="str">
        <f t="shared" si="43"/>
        <v/>
      </c>
      <c r="AW36" s="29" t="str">
        <f t="shared" si="43"/>
        <v/>
      </c>
      <c r="AX36" s="29" t="str">
        <f t="shared" si="43"/>
        <v/>
      </c>
      <c r="AY36" s="29" t="str">
        <f t="shared" si="43"/>
        <v/>
      </c>
      <c r="AZ36" s="29" t="str">
        <f t="shared" si="43"/>
        <v/>
      </c>
      <c r="BA36" s="29" t="str">
        <f t="shared" si="43"/>
        <v/>
      </c>
      <c r="BB36" s="268"/>
    </row>
    <row r="37" spans="1:54" s="8" customFormat="1" ht="20.399999999999999" customHeight="1">
      <c r="A37" s="311"/>
      <c r="B37" s="383" t="s">
        <v>103</v>
      </c>
      <c r="C37" s="130" t="s">
        <v>199</v>
      </c>
      <c r="D37" s="34">
        <f>IF(D34="","",D34+D36)</f>
        <v>34177</v>
      </c>
      <c r="E37" s="34">
        <f t="shared" ref="E37:G37" si="44">IF(E34="","",E34+E36)</f>
        <v>29904.875</v>
      </c>
      <c r="F37" s="34">
        <f t="shared" si="44"/>
        <v>29904.875</v>
      </c>
      <c r="G37" s="34">
        <f t="shared" si="44"/>
        <v>25632.75</v>
      </c>
      <c r="H37" s="34">
        <f t="shared" ref="H37" si="45">IF(H34="","",H34+H36)</f>
        <v>59809.75</v>
      </c>
      <c r="I37" s="34">
        <f t="shared" ref="I37:L37" si="46">IF(I34="","",I34+I36)</f>
        <v>51265.5</v>
      </c>
      <c r="J37" s="34">
        <f t="shared" si="46"/>
        <v>42721.25</v>
      </c>
      <c r="K37" s="34">
        <f t="shared" si="46"/>
        <v>29904.875</v>
      </c>
      <c r="L37" s="34" t="str">
        <f t="shared" si="46"/>
        <v/>
      </c>
      <c r="M37" s="34" t="str">
        <f t="shared" ref="M37:BA37" si="47">IF(M34="","",M34+M36)</f>
        <v/>
      </c>
      <c r="N37" s="34" t="str">
        <f t="shared" si="47"/>
        <v/>
      </c>
      <c r="O37" s="34" t="str">
        <f t="shared" si="47"/>
        <v/>
      </c>
      <c r="P37" s="34" t="str">
        <f t="shared" si="47"/>
        <v/>
      </c>
      <c r="Q37" s="34" t="str">
        <f t="shared" si="47"/>
        <v/>
      </c>
      <c r="R37" s="34" t="str">
        <f t="shared" si="47"/>
        <v/>
      </c>
      <c r="S37" s="34" t="str">
        <f t="shared" si="47"/>
        <v/>
      </c>
      <c r="T37" s="34" t="str">
        <f t="shared" si="47"/>
        <v/>
      </c>
      <c r="U37" s="34" t="str">
        <f t="shared" si="47"/>
        <v/>
      </c>
      <c r="V37" s="34" t="str">
        <f t="shared" si="47"/>
        <v/>
      </c>
      <c r="W37" s="34" t="str">
        <f t="shared" si="47"/>
        <v/>
      </c>
      <c r="X37" s="34" t="str">
        <f t="shared" si="47"/>
        <v/>
      </c>
      <c r="Y37" s="34" t="str">
        <f t="shared" si="47"/>
        <v/>
      </c>
      <c r="Z37" s="34" t="str">
        <f t="shared" si="47"/>
        <v/>
      </c>
      <c r="AA37" s="34" t="str">
        <f t="shared" si="47"/>
        <v/>
      </c>
      <c r="AB37" s="34" t="str">
        <f t="shared" si="47"/>
        <v/>
      </c>
      <c r="AC37" s="34" t="str">
        <f t="shared" si="47"/>
        <v/>
      </c>
      <c r="AD37" s="34" t="str">
        <f t="shared" si="47"/>
        <v/>
      </c>
      <c r="AE37" s="34" t="str">
        <f t="shared" si="47"/>
        <v/>
      </c>
      <c r="AF37" s="34" t="str">
        <f t="shared" si="47"/>
        <v/>
      </c>
      <c r="AG37" s="34" t="str">
        <f t="shared" si="47"/>
        <v/>
      </c>
      <c r="AH37" s="34" t="str">
        <f t="shared" si="47"/>
        <v/>
      </c>
      <c r="AI37" s="34" t="str">
        <f t="shared" si="47"/>
        <v/>
      </c>
      <c r="AJ37" s="34" t="str">
        <f t="shared" si="47"/>
        <v/>
      </c>
      <c r="AK37" s="34" t="str">
        <f t="shared" si="47"/>
        <v/>
      </c>
      <c r="AL37" s="34" t="str">
        <f t="shared" si="47"/>
        <v/>
      </c>
      <c r="AM37" s="34" t="str">
        <f t="shared" si="47"/>
        <v/>
      </c>
      <c r="AN37" s="34" t="str">
        <f t="shared" si="47"/>
        <v/>
      </c>
      <c r="AO37" s="34" t="str">
        <f t="shared" si="47"/>
        <v/>
      </c>
      <c r="AP37" s="34" t="str">
        <f t="shared" si="47"/>
        <v/>
      </c>
      <c r="AQ37" s="34" t="str">
        <f t="shared" si="47"/>
        <v/>
      </c>
      <c r="AR37" s="34" t="str">
        <f t="shared" si="47"/>
        <v/>
      </c>
      <c r="AS37" s="34" t="str">
        <f t="shared" si="47"/>
        <v/>
      </c>
      <c r="AT37" s="34" t="str">
        <f t="shared" si="47"/>
        <v/>
      </c>
      <c r="AU37" s="34" t="str">
        <f t="shared" si="47"/>
        <v/>
      </c>
      <c r="AV37" s="34" t="str">
        <f t="shared" si="47"/>
        <v/>
      </c>
      <c r="AW37" s="34" t="str">
        <f t="shared" si="47"/>
        <v/>
      </c>
      <c r="AX37" s="34" t="str">
        <f t="shared" si="47"/>
        <v/>
      </c>
      <c r="AY37" s="34" t="str">
        <f t="shared" si="47"/>
        <v/>
      </c>
      <c r="AZ37" s="34" t="str">
        <f t="shared" si="47"/>
        <v/>
      </c>
      <c r="BA37" s="34" t="str">
        <f t="shared" si="47"/>
        <v/>
      </c>
      <c r="BB37" s="268"/>
    </row>
    <row r="38" spans="1:54" ht="15.75" customHeight="1">
      <c r="A38" s="285"/>
      <c r="B38" s="304" t="str">
        <f>'General calc parameter'!B8</f>
        <v>Value added tax</v>
      </c>
      <c r="C38" s="315">
        <f>'General calc parameter'!C8/100</f>
        <v>0</v>
      </c>
      <c r="D38" s="314">
        <f>$C$38</f>
        <v>0</v>
      </c>
      <c r="E38" s="314">
        <f t="shared" ref="E38:BA38" si="48">$C$38</f>
        <v>0</v>
      </c>
      <c r="F38" s="314">
        <f t="shared" si="48"/>
        <v>0</v>
      </c>
      <c r="G38" s="314">
        <f t="shared" si="48"/>
        <v>0</v>
      </c>
      <c r="H38" s="314">
        <f t="shared" si="48"/>
        <v>0</v>
      </c>
      <c r="I38" s="314">
        <f t="shared" si="48"/>
        <v>0</v>
      </c>
      <c r="J38" s="314">
        <f t="shared" si="48"/>
        <v>0</v>
      </c>
      <c r="K38" s="314">
        <f t="shared" si="48"/>
        <v>0</v>
      </c>
      <c r="L38" s="314">
        <f t="shared" si="48"/>
        <v>0</v>
      </c>
      <c r="M38" s="314">
        <f t="shared" si="48"/>
        <v>0</v>
      </c>
      <c r="N38" s="314">
        <f t="shared" si="48"/>
        <v>0</v>
      </c>
      <c r="O38" s="314">
        <f t="shared" si="48"/>
        <v>0</v>
      </c>
      <c r="P38" s="314">
        <f t="shared" si="48"/>
        <v>0</v>
      </c>
      <c r="Q38" s="314">
        <f t="shared" si="48"/>
        <v>0</v>
      </c>
      <c r="R38" s="314">
        <f t="shared" si="48"/>
        <v>0</v>
      </c>
      <c r="S38" s="314">
        <f t="shared" si="48"/>
        <v>0</v>
      </c>
      <c r="T38" s="314">
        <f t="shared" si="48"/>
        <v>0</v>
      </c>
      <c r="U38" s="314">
        <f t="shared" si="48"/>
        <v>0</v>
      </c>
      <c r="V38" s="314">
        <f t="shared" si="48"/>
        <v>0</v>
      </c>
      <c r="W38" s="314">
        <f t="shared" si="48"/>
        <v>0</v>
      </c>
      <c r="X38" s="314">
        <f t="shared" si="48"/>
        <v>0</v>
      </c>
      <c r="Y38" s="314">
        <f t="shared" si="48"/>
        <v>0</v>
      </c>
      <c r="Z38" s="314">
        <f t="shared" si="48"/>
        <v>0</v>
      </c>
      <c r="AA38" s="314">
        <f t="shared" si="48"/>
        <v>0</v>
      </c>
      <c r="AB38" s="314">
        <f t="shared" si="48"/>
        <v>0</v>
      </c>
      <c r="AC38" s="314">
        <f t="shared" si="48"/>
        <v>0</v>
      </c>
      <c r="AD38" s="314">
        <f t="shared" si="48"/>
        <v>0</v>
      </c>
      <c r="AE38" s="314">
        <f t="shared" si="48"/>
        <v>0</v>
      </c>
      <c r="AF38" s="314">
        <f t="shared" si="48"/>
        <v>0</v>
      </c>
      <c r="AG38" s="314">
        <f t="shared" si="48"/>
        <v>0</v>
      </c>
      <c r="AH38" s="314">
        <f t="shared" si="48"/>
        <v>0</v>
      </c>
      <c r="AI38" s="314">
        <f t="shared" si="48"/>
        <v>0</v>
      </c>
      <c r="AJ38" s="314">
        <f t="shared" si="48"/>
        <v>0</v>
      </c>
      <c r="AK38" s="314">
        <f t="shared" si="48"/>
        <v>0</v>
      </c>
      <c r="AL38" s="314">
        <f t="shared" si="48"/>
        <v>0</v>
      </c>
      <c r="AM38" s="314">
        <f t="shared" si="48"/>
        <v>0</v>
      </c>
      <c r="AN38" s="314">
        <f t="shared" si="48"/>
        <v>0</v>
      </c>
      <c r="AO38" s="314">
        <f t="shared" si="48"/>
        <v>0</v>
      </c>
      <c r="AP38" s="314">
        <f t="shared" si="48"/>
        <v>0</v>
      </c>
      <c r="AQ38" s="314">
        <f t="shared" si="48"/>
        <v>0</v>
      </c>
      <c r="AR38" s="314">
        <f t="shared" si="48"/>
        <v>0</v>
      </c>
      <c r="AS38" s="314">
        <f t="shared" si="48"/>
        <v>0</v>
      </c>
      <c r="AT38" s="314">
        <f t="shared" si="48"/>
        <v>0</v>
      </c>
      <c r="AU38" s="314">
        <f t="shared" si="48"/>
        <v>0</v>
      </c>
      <c r="AV38" s="314">
        <f t="shared" si="48"/>
        <v>0</v>
      </c>
      <c r="AW38" s="314">
        <f t="shared" si="48"/>
        <v>0</v>
      </c>
      <c r="AX38" s="314">
        <f t="shared" si="48"/>
        <v>0</v>
      </c>
      <c r="AY38" s="314">
        <f t="shared" si="48"/>
        <v>0</v>
      </c>
      <c r="AZ38" s="314">
        <f t="shared" si="48"/>
        <v>0</v>
      </c>
      <c r="BA38" s="314">
        <f t="shared" si="48"/>
        <v>0</v>
      </c>
      <c r="BB38" s="87"/>
    </row>
    <row r="39" spans="1:54" ht="15.75" customHeight="1">
      <c r="A39" s="285"/>
      <c r="B39" s="304" t="s">
        <v>104</v>
      </c>
      <c r="C39" s="28" t="s">
        <v>199</v>
      </c>
      <c r="D39" s="29">
        <f>IF(D37="","",D37*D38)</f>
        <v>0</v>
      </c>
      <c r="E39" s="29">
        <f t="shared" ref="E39:H39" si="49">IF(E37="","",E37*E38)</f>
        <v>0</v>
      </c>
      <c r="F39" s="29">
        <f t="shared" si="49"/>
        <v>0</v>
      </c>
      <c r="G39" s="29">
        <f t="shared" si="49"/>
        <v>0</v>
      </c>
      <c r="H39" s="29">
        <f t="shared" si="49"/>
        <v>0</v>
      </c>
      <c r="I39" s="29">
        <f t="shared" ref="I39:L39" si="50">IF(I37="","",I37*I38)</f>
        <v>0</v>
      </c>
      <c r="J39" s="29">
        <f t="shared" si="50"/>
        <v>0</v>
      </c>
      <c r="K39" s="29">
        <f t="shared" si="50"/>
        <v>0</v>
      </c>
      <c r="L39" s="29" t="str">
        <f t="shared" si="50"/>
        <v/>
      </c>
      <c r="M39" s="29" t="str">
        <f t="shared" ref="M39:BA39" si="51">IF(M37="","",M37*M38)</f>
        <v/>
      </c>
      <c r="N39" s="29" t="str">
        <f t="shared" si="51"/>
        <v/>
      </c>
      <c r="O39" s="29" t="str">
        <f t="shared" si="51"/>
        <v/>
      </c>
      <c r="P39" s="29" t="str">
        <f t="shared" si="51"/>
        <v/>
      </c>
      <c r="Q39" s="29" t="str">
        <f t="shared" si="51"/>
        <v/>
      </c>
      <c r="R39" s="29" t="str">
        <f t="shared" si="51"/>
        <v/>
      </c>
      <c r="S39" s="29" t="str">
        <f t="shared" si="51"/>
        <v/>
      </c>
      <c r="T39" s="29" t="str">
        <f t="shared" si="51"/>
        <v/>
      </c>
      <c r="U39" s="29" t="str">
        <f t="shared" si="51"/>
        <v/>
      </c>
      <c r="V39" s="29" t="str">
        <f t="shared" si="51"/>
        <v/>
      </c>
      <c r="W39" s="29" t="str">
        <f t="shared" si="51"/>
        <v/>
      </c>
      <c r="X39" s="29" t="str">
        <f t="shared" si="51"/>
        <v/>
      </c>
      <c r="Y39" s="29" t="str">
        <f t="shared" si="51"/>
        <v/>
      </c>
      <c r="Z39" s="29" t="str">
        <f t="shared" si="51"/>
        <v/>
      </c>
      <c r="AA39" s="29" t="str">
        <f t="shared" si="51"/>
        <v/>
      </c>
      <c r="AB39" s="29" t="str">
        <f t="shared" si="51"/>
        <v/>
      </c>
      <c r="AC39" s="29" t="str">
        <f t="shared" si="51"/>
        <v/>
      </c>
      <c r="AD39" s="29" t="str">
        <f t="shared" si="51"/>
        <v/>
      </c>
      <c r="AE39" s="29" t="str">
        <f t="shared" si="51"/>
        <v/>
      </c>
      <c r="AF39" s="29" t="str">
        <f t="shared" si="51"/>
        <v/>
      </c>
      <c r="AG39" s="29" t="str">
        <f t="shared" si="51"/>
        <v/>
      </c>
      <c r="AH39" s="29" t="str">
        <f t="shared" si="51"/>
        <v/>
      </c>
      <c r="AI39" s="29" t="str">
        <f t="shared" si="51"/>
        <v/>
      </c>
      <c r="AJ39" s="29" t="str">
        <f t="shared" si="51"/>
        <v/>
      </c>
      <c r="AK39" s="29" t="str">
        <f t="shared" si="51"/>
        <v/>
      </c>
      <c r="AL39" s="29" t="str">
        <f t="shared" si="51"/>
        <v/>
      </c>
      <c r="AM39" s="29" t="str">
        <f t="shared" si="51"/>
        <v/>
      </c>
      <c r="AN39" s="29" t="str">
        <f t="shared" si="51"/>
        <v/>
      </c>
      <c r="AO39" s="29" t="str">
        <f t="shared" si="51"/>
        <v/>
      </c>
      <c r="AP39" s="29" t="str">
        <f t="shared" si="51"/>
        <v/>
      </c>
      <c r="AQ39" s="29" t="str">
        <f t="shared" si="51"/>
        <v/>
      </c>
      <c r="AR39" s="29" t="str">
        <f t="shared" si="51"/>
        <v/>
      </c>
      <c r="AS39" s="29" t="str">
        <f t="shared" si="51"/>
        <v/>
      </c>
      <c r="AT39" s="29" t="str">
        <f t="shared" si="51"/>
        <v/>
      </c>
      <c r="AU39" s="29" t="str">
        <f t="shared" si="51"/>
        <v/>
      </c>
      <c r="AV39" s="29" t="str">
        <f t="shared" si="51"/>
        <v/>
      </c>
      <c r="AW39" s="29" t="str">
        <f t="shared" si="51"/>
        <v/>
      </c>
      <c r="AX39" s="29" t="str">
        <f t="shared" si="51"/>
        <v/>
      </c>
      <c r="AY39" s="29" t="str">
        <f t="shared" si="51"/>
        <v/>
      </c>
      <c r="AZ39" s="29" t="str">
        <f t="shared" si="51"/>
        <v/>
      </c>
      <c r="BA39" s="29" t="str">
        <f t="shared" si="51"/>
        <v/>
      </c>
      <c r="BB39" s="87"/>
    </row>
    <row r="40" spans="1:54" s="8" customFormat="1" ht="20.399999999999999" customHeight="1">
      <c r="A40" s="311"/>
      <c r="B40" s="379" t="s">
        <v>105</v>
      </c>
      <c r="C40" s="381" t="s">
        <v>201</v>
      </c>
      <c r="D40" s="34">
        <f>IF(D37="",,D37+D39)</f>
        <v>34177</v>
      </c>
      <c r="E40" s="34">
        <f t="shared" ref="E40:L40" si="52">IF(E37="",,E37+E39)</f>
        <v>29904.875</v>
      </c>
      <c r="F40" s="34">
        <f t="shared" si="52"/>
        <v>29904.875</v>
      </c>
      <c r="G40" s="34">
        <f t="shared" si="52"/>
        <v>25632.75</v>
      </c>
      <c r="H40" s="34">
        <f t="shared" si="52"/>
        <v>59809.75</v>
      </c>
      <c r="I40" s="34">
        <f t="shared" si="52"/>
        <v>51265.5</v>
      </c>
      <c r="J40" s="34">
        <f t="shared" si="52"/>
        <v>42721.25</v>
      </c>
      <c r="K40" s="34">
        <f t="shared" si="52"/>
        <v>29904.875</v>
      </c>
      <c r="L40" s="34">
        <f t="shared" si="52"/>
        <v>0</v>
      </c>
      <c r="M40" s="34">
        <f t="shared" ref="M40:BA40" si="53">IF(M37="",,M37+M39)</f>
        <v>0</v>
      </c>
      <c r="N40" s="34">
        <f t="shared" si="53"/>
        <v>0</v>
      </c>
      <c r="O40" s="34">
        <f t="shared" si="53"/>
        <v>0</v>
      </c>
      <c r="P40" s="34">
        <f t="shared" si="53"/>
        <v>0</v>
      </c>
      <c r="Q40" s="34">
        <f t="shared" si="53"/>
        <v>0</v>
      </c>
      <c r="R40" s="34">
        <f t="shared" si="53"/>
        <v>0</v>
      </c>
      <c r="S40" s="34">
        <f t="shared" si="53"/>
        <v>0</v>
      </c>
      <c r="T40" s="34">
        <f t="shared" si="53"/>
        <v>0</v>
      </c>
      <c r="U40" s="34">
        <f t="shared" si="53"/>
        <v>0</v>
      </c>
      <c r="V40" s="34">
        <f t="shared" si="53"/>
        <v>0</v>
      </c>
      <c r="W40" s="34">
        <f t="shared" si="53"/>
        <v>0</v>
      </c>
      <c r="X40" s="34">
        <f t="shared" si="53"/>
        <v>0</v>
      </c>
      <c r="Y40" s="34">
        <f t="shared" si="53"/>
        <v>0</v>
      </c>
      <c r="Z40" s="34">
        <f t="shared" si="53"/>
        <v>0</v>
      </c>
      <c r="AA40" s="34">
        <f t="shared" si="53"/>
        <v>0</v>
      </c>
      <c r="AB40" s="34">
        <f t="shared" si="53"/>
        <v>0</v>
      </c>
      <c r="AC40" s="34">
        <f t="shared" si="53"/>
        <v>0</v>
      </c>
      <c r="AD40" s="34">
        <f t="shared" si="53"/>
        <v>0</v>
      </c>
      <c r="AE40" s="34">
        <f t="shared" si="53"/>
        <v>0</v>
      </c>
      <c r="AF40" s="34">
        <f t="shared" si="53"/>
        <v>0</v>
      </c>
      <c r="AG40" s="34">
        <f t="shared" si="53"/>
        <v>0</v>
      </c>
      <c r="AH40" s="34">
        <f t="shared" si="53"/>
        <v>0</v>
      </c>
      <c r="AI40" s="34">
        <f t="shared" si="53"/>
        <v>0</v>
      </c>
      <c r="AJ40" s="34">
        <f t="shared" si="53"/>
        <v>0</v>
      </c>
      <c r="AK40" s="34">
        <f t="shared" si="53"/>
        <v>0</v>
      </c>
      <c r="AL40" s="34">
        <f t="shared" si="53"/>
        <v>0</v>
      </c>
      <c r="AM40" s="34">
        <f t="shared" si="53"/>
        <v>0</v>
      </c>
      <c r="AN40" s="34">
        <f t="shared" si="53"/>
        <v>0</v>
      </c>
      <c r="AO40" s="34">
        <f t="shared" si="53"/>
        <v>0</v>
      </c>
      <c r="AP40" s="34">
        <f t="shared" si="53"/>
        <v>0</v>
      </c>
      <c r="AQ40" s="34">
        <f t="shared" si="53"/>
        <v>0</v>
      </c>
      <c r="AR40" s="34">
        <f t="shared" si="53"/>
        <v>0</v>
      </c>
      <c r="AS40" s="34">
        <f t="shared" si="53"/>
        <v>0</v>
      </c>
      <c r="AT40" s="34">
        <f t="shared" si="53"/>
        <v>0</v>
      </c>
      <c r="AU40" s="34">
        <f t="shared" si="53"/>
        <v>0</v>
      </c>
      <c r="AV40" s="34">
        <f t="shared" si="53"/>
        <v>0</v>
      </c>
      <c r="AW40" s="34">
        <f t="shared" si="53"/>
        <v>0</v>
      </c>
      <c r="AX40" s="34">
        <f t="shared" si="53"/>
        <v>0</v>
      </c>
      <c r="AY40" s="34">
        <f t="shared" si="53"/>
        <v>0</v>
      </c>
      <c r="AZ40" s="34">
        <f t="shared" si="53"/>
        <v>0</v>
      </c>
      <c r="BA40" s="34">
        <f t="shared" si="53"/>
        <v>0</v>
      </c>
      <c r="BB40" s="268"/>
    </row>
    <row r="41" spans="1:54" s="8" customFormat="1" ht="20.399999999999999" customHeight="1">
      <c r="A41" s="311"/>
      <c r="B41" s="317" t="s">
        <v>106</v>
      </c>
      <c r="C41" s="316" t="s">
        <v>73</v>
      </c>
      <c r="D41" s="318">
        <f>IF(D40=0,0,D40/D21)</f>
        <v>20.738470873786408</v>
      </c>
      <c r="E41" s="318">
        <f t="shared" ref="E41:L41" si="54">IF(E40=0,0,E40/E21)</f>
        <v>18.146162014563107</v>
      </c>
      <c r="F41" s="318">
        <f t="shared" si="54"/>
        <v>18.146162014563107</v>
      </c>
      <c r="G41" s="318">
        <f t="shared" si="54"/>
        <v>15.553853155339805</v>
      </c>
      <c r="H41" s="318">
        <f t="shared" si="54"/>
        <v>34.612123842592595</v>
      </c>
      <c r="I41" s="318">
        <f t="shared" si="54"/>
        <v>29.667534722222221</v>
      </c>
      <c r="J41" s="318">
        <f t="shared" si="54"/>
        <v>24.722945601851851</v>
      </c>
      <c r="K41" s="318">
        <f t="shared" si="54"/>
        <v>17.306061921296298</v>
      </c>
      <c r="L41" s="318">
        <f t="shared" si="54"/>
        <v>0</v>
      </c>
      <c r="M41" s="318">
        <f t="shared" ref="M41" si="55">IF(M40=0,0,M40/M21)</f>
        <v>0</v>
      </c>
      <c r="N41" s="318">
        <f t="shared" ref="N41" si="56">IF(N40=0,0,N40/N21)</f>
        <v>0</v>
      </c>
      <c r="O41" s="318">
        <f t="shared" ref="O41" si="57">IF(O40=0,0,O40/O21)</f>
        <v>0</v>
      </c>
      <c r="P41" s="318">
        <f t="shared" ref="P41" si="58">IF(P40=0,0,P40/P21)</f>
        <v>0</v>
      </c>
      <c r="Q41" s="318">
        <f t="shared" ref="Q41" si="59">IF(Q40=0,0,Q40/Q21)</f>
        <v>0</v>
      </c>
      <c r="R41" s="318">
        <f t="shared" ref="R41" si="60">IF(R40=0,0,R40/R21)</f>
        <v>0</v>
      </c>
      <c r="S41" s="318">
        <f t="shared" ref="S41" si="61">IF(S40=0,0,S40/S21)</f>
        <v>0</v>
      </c>
      <c r="T41" s="318">
        <f t="shared" ref="T41" si="62">IF(T40=0,0,T40/T21)</f>
        <v>0</v>
      </c>
      <c r="U41" s="318">
        <f t="shared" ref="U41" si="63">IF(U40=0,0,U40/U21)</f>
        <v>0</v>
      </c>
      <c r="V41" s="318">
        <f t="shared" ref="V41" si="64">IF(V40=0,0,V40/V21)</f>
        <v>0</v>
      </c>
      <c r="W41" s="318">
        <f t="shared" ref="W41" si="65">IF(W40=0,0,W40/W21)</f>
        <v>0</v>
      </c>
      <c r="X41" s="318">
        <f t="shared" ref="X41" si="66">IF(X40=0,0,X40/X21)</f>
        <v>0</v>
      </c>
      <c r="Y41" s="318">
        <f t="shared" ref="Y41" si="67">IF(Y40=0,0,Y40/Y21)</f>
        <v>0</v>
      </c>
      <c r="Z41" s="318">
        <f t="shared" ref="Z41" si="68">IF(Z40=0,0,Z40/Z21)</f>
        <v>0</v>
      </c>
      <c r="AA41" s="318">
        <f t="shared" ref="AA41" si="69">IF(AA40=0,0,AA40/AA21)</f>
        <v>0</v>
      </c>
      <c r="AB41" s="318">
        <f t="shared" ref="AB41" si="70">IF(AB40=0,0,AB40/AB21)</f>
        <v>0</v>
      </c>
      <c r="AC41" s="318">
        <f t="shared" ref="AC41" si="71">IF(AC40=0,0,AC40/AC21)</f>
        <v>0</v>
      </c>
      <c r="AD41" s="318">
        <f t="shared" ref="AD41" si="72">IF(AD40=0,0,AD40/AD21)</f>
        <v>0</v>
      </c>
      <c r="AE41" s="318">
        <f t="shared" ref="AE41" si="73">IF(AE40=0,0,AE40/AE21)</f>
        <v>0</v>
      </c>
      <c r="AF41" s="318">
        <f t="shared" ref="AF41" si="74">IF(AF40=0,0,AF40/AF21)</f>
        <v>0</v>
      </c>
      <c r="AG41" s="318">
        <f t="shared" ref="AG41" si="75">IF(AG40=0,0,AG40/AG21)</f>
        <v>0</v>
      </c>
      <c r="AH41" s="318">
        <f t="shared" ref="AH41" si="76">IF(AH40=0,0,AH40/AH21)</f>
        <v>0</v>
      </c>
      <c r="AI41" s="318">
        <f t="shared" ref="AI41" si="77">IF(AI40=0,0,AI40/AI21)</f>
        <v>0</v>
      </c>
      <c r="AJ41" s="318">
        <f t="shared" ref="AJ41" si="78">IF(AJ40=0,0,AJ40/AJ21)</f>
        <v>0</v>
      </c>
      <c r="AK41" s="318">
        <f t="shared" ref="AK41" si="79">IF(AK40=0,0,AK40/AK21)</f>
        <v>0</v>
      </c>
      <c r="AL41" s="318">
        <f t="shared" ref="AL41" si="80">IF(AL40=0,0,AL40/AL21)</f>
        <v>0</v>
      </c>
      <c r="AM41" s="318">
        <f t="shared" ref="AM41" si="81">IF(AM40=0,0,AM40/AM21)</f>
        <v>0</v>
      </c>
      <c r="AN41" s="318">
        <f t="shared" ref="AN41" si="82">IF(AN40=0,0,AN40/AN21)</f>
        <v>0</v>
      </c>
      <c r="AO41" s="318">
        <f t="shared" ref="AO41" si="83">IF(AO40=0,0,AO40/AO21)</f>
        <v>0</v>
      </c>
      <c r="AP41" s="318">
        <f t="shared" ref="AP41" si="84">IF(AP40=0,0,AP40/AP21)</f>
        <v>0</v>
      </c>
      <c r="AQ41" s="318">
        <f t="shared" ref="AQ41" si="85">IF(AQ40=0,0,AQ40/AQ21)</f>
        <v>0</v>
      </c>
      <c r="AR41" s="318">
        <f t="shared" ref="AR41" si="86">IF(AR40=0,0,AR40/AR21)</f>
        <v>0</v>
      </c>
      <c r="AS41" s="318">
        <f t="shared" ref="AS41" si="87">IF(AS40=0,0,AS40/AS21)</f>
        <v>0</v>
      </c>
      <c r="AT41" s="318">
        <f t="shared" ref="AT41" si="88">IF(AT40=0,0,AT40/AT21)</f>
        <v>0</v>
      </c>
      <c r="AU41" s="318">
        <f t="shared" ref="AU41" si="89">IF(AU40=0,0,AU40/AU21)</f>
        <v>0</v>
      </c>
      <c r="AV41" s="318">
        <f t="shared" ref="AV41" si="90">IF(AV40=0,0,AV40/AV21)</f>
        <v>0</v>
      </c>
      <c r="AW41" s="318">
        <f t="shared" ref="AW41" si="91">IF(AW40=0,0,AW40/AW21)</f>
        <v>0</v>
      </c>
      <c r="AX41" s="318">
        <f t="shared" ref="AX41" si="92">IF(AX40=0,0,AX40/AX21)</f>
        <v>0</v>
      </c>
      <c r="AY41" s="318">
        <f t="shared" ref="AY41" si="93">IF(AY40=0,0,AY40/AY21)</f>
        <v>0</v>
      </c>
      <c r="AZ41" s="318">
        <f t="shared" ref="AZ41" si="94">IF(AZ40=0,0,AZ40/AZ21)</f>
        <v>0</v>
      </c>
      <c r="BA41" s="318">
        <f t="shared" ref="BA41" si="95">IF(BA40=0,0,BA40/BA21)</f>
        <v>0</v>
      </c>
      <c r="BB41" s="268"/>
    </row>
    <row r="42" spans="1:54" ht="6" customHeight="1">
      <c r="A42" s="319"/>
      <c r="B42" s="276"/>
      <c r="C42" s="89"/>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90"/>
    </row>
    <row r="45" spans="1:54">
      <c r="D45" s="320"/>
      <c r="E45" s="320"/>
    </row>
    <row r="46" spans="1:54">
      <c r="A46" s="3"/>
      <c r="B46" s="3"/>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row>
    <row r="47" spans="1:54">
      <c r="A47" s="3"/>
      <c r="B47" s="3"/>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row>
    <row r="48" spans="1:54">
      <c r="A48" s="3"/>
      <c r="B48" s="3"/>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row>
    <row r="49" spans="1:28">
      <c r="A49" s="3"/>
      <c r="B49" s="3"/>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row>
    <row r="50" spans="1:28">
      <c r="A50" s="3"/>
      <c r="B50" s="3"/>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row>
    <row r="51" spans="1:28">
      <c r="A51" s="3"/>
      <c r="B51" s="3"/>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row>
  </sheetData>
  <sheetProtection algorithmName="SHA-512" hashValue="rUUGQ6CttXLVbvvAqw9i2Gj5dABafvzAcuG/IOSXUU39F48oypbGi0/Mn41ddQRtMEroq4kh61w4+tgjBXsl1Q==" saltValue="Ocis3aGQ4xAqJdltOQVtmA==" spinCount="100000" sheet="1" objects="1" scenarios="1"/>
  <mergeCells count="4">
    <mergeCell ref="B5:B8"/>
    <mergeCell ref="B3:B4"/>
    <mergeCell ref="C3:C4"/>
    <mergeCell ref="D1:G1"/>
  </mergeCells>
  <dataValidations disablePrompts="1" count="1">
    <dataValidation showInputMessage="1" showErrorMessage="1" sqref="D5:D8 H5:I8 E7:G8 J7:BA8" xr:uid="{00000000-0002-0000-0400-000000000000}"/>
  </dataValidations>
  <hyperlinks>
    <hyperlink ref="D1" location="'Full-cost-accounting'!A1" display="Full-cost-accounting" xr:uid="{00000000-0004-0000-0400-000000000000}"/>
    <hyperlink ref="D1:G1" location="'Full-cost-accounting'!A125" display="Go to &quot;Full-cost-accounting&quot;" xr:uid="{8691FF71-A0AC-4285-A456-CFEA7033F9EC}"/>
  </hyperlinks>
  <pageMargins left="0.70866141732283472" right="0.70866141732283472" top="0.78740157480314965" bottom="0.78740157480314965" header="0.31496062992125984" footer="0.31496062992125984"/>
  <pageSetup paperSize="9" scale="22" orientation="landscape" r:id="rId1"/>
  <headerFooter>
    <oddFooter>&amp;L&amp;F__&amp;A&amp;Rpage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B24"/>
  <sheetViews>
    <sheetView showGridLines="0" zoomScale="70" zoomScaleNormal="70" workbookViewId="0">
      <pane xSplit="2" ySplit="4" topLeftCell="C5" activePane="bottomRight" state="frozen"/>
      <selection activeCell="B2" sqref="B2"/>
      <selection pane="topRight" activeCell="B2" sqref="B2"/>
      <selection pane="bottomLeft" activeCell="B2" sqref="B2"/>
      <selection pane="bottomRight" activeCell="B1" sqref="B1"/>
    </sheetView>
  </sheetViews>
  <sheetFormatPr defaultColWidth="11" defaultRowHeight="12.9"/>
  <cols>
    <col min="1" max="1" width="1.3125" style="327" customWidth="1"/>
    <col min="2" max="2" width="42.20703125" style="341" customWidth="1"/>
    <col min="3" max="27" width="18.68359375" style="327" customWidth="1"/>
    <col min="28" max="52" width="18.68359375" style="327" hidden="1" customWidth="1"/>
    <col min="53" max="53" width="18.68359375" style="327" customWidth="1"/>
    <col min="54" max="54" width="1.41796875" style="327" customWidth="1"/>
    <col min="55" max="270" width="11" style="327"/>
    <col min="271" max="271" width="47.68359375" style="327" bestFit="1" customWidth="1"/>
    <col min="272" max="272" width="13.68359375" style="327" bestFit="1" customWidth="1"/>
    <col min="273" max="273" width="17.5234375" style="327" customWidth="1"/>
    <col min="274" max="275" width="0" style="327" hidden="1" customWidth="1"/>
    <col min="276" max="276" width="1.41796875" style="327" customWidth="1"/>
    <col min="277" max="526" width="11" style="327"/>
    <col min="527" max="527" width="47.68359375" style="327" bestFit="1" customWidth="1"/>
    <col min="528" max="528" width="13.68359375" style="327" bestFit="1" customWidth="1"/>
    <col min="529" max="529" width="17.5234375" style="327" customWidth="1"/>
    <col min="530" max="531" width="0" style="327" hidden="1" customWidth="1"/>
    <col min="532" max="532" width="1.41796875" style="327" customWidth="1"/>
    <col min="533" max="782" width="11" style="327"/>
    <col min="783" max="783" width="47.68359375" style="327" bestFit="1" customWidth="1"/>
    <col min="784" max="784" width="13.68359375" style="327" bestFit="1" customWidth="1"/>
    <col min="785" max="785" width="17.5234375" style="327" customWidth="1"/>
    <col min="786" max="787" width="0" style="327" hidden="1" customWidth="1"/>
    <col min="788" max="788" width="1.41796875" style="327" customWidth="1"/>
    <col min="789" max="1038" width="11" style="327"/>
    <col min="1039" max="1039" width="47.68359375" style="327" bestFit="1" customWidth="1"/>
    <col min="1040" max="1040" width="13.68359375" style="327" bestFit="1" customWidth="1"/>
    <col min="1041" max="1041" width="17.5234375" style="327" customWidth="1"/>
    <col min="1042" max="1043" width="0" style="327" hidden="1" customWidth="1"/>
    <col min="1044" max="1044" width="1.41796875" style="327" customWidth="1"/>
    <col min="1045" max="1294" width="11" style="327"/>
    <col min="1295" max="1295" width="47.68359375" style="327" bestFit="1" customWidth="1"/>
    <col min="1296" max="1296" width="13.68359375" style="327" bestFit="1" customWidth="1"/>
    <col min="1297" max="1297" width="17.5234375" style="327" customWidth="1"/>
    <col min="1298" max="1299" width="0" style="327" hidden="1" customWidth="1"/>
    <col min="1300" max="1300" width="1.41796875" style="327" customWidth="1"/>
    <col min="1301" max="1550" width="11" style="327"/>
    <col min="1551" max="1551" width="47.68359375" style="327" bestFit="1" customWidth="1"/>
    <col min="1552" max="1552" width="13.68359375" style="327" bestFit="1" customWidth="1"/>
    <col min="1553" max="1553" width="17.5234375" style="327" customWidth="1"/>
    <col min="1554" max="1555" width="0" style="327" hidden="1" customWidth="1"/>
    <col min="1556" max="1556" width="1.41796875" style="327" customWidth="1"/>
    <col min="1557" max="1806" width="11" style="327"/>
    <col min="1807" max="1807" width="47.68359375" style="327" bestFit="1" customWidth="1"/>
    <col min="1808" max="1808" width="13.68359375" style="327" bestFit="1" customWidth="1"/>
    <col min="1809" max="1809" width="17.5234375" style="327" customWidth="1"/>
    <col min="1810" max="1811" width="0" style="327" hidden="1" customWidth="1"/>
    <col min="1812" max="1812" width="1.41796875" style="327" customWidth="1"/>
    <col min="1813" max="2062" width="11" style="327"/>
    <col min="2063" max="2063" width="47.68359375" style="327" bestFit="1" customWidth="1"/>
    <col min="2064" max="2064" width="13.68359375" style="327" bestFit="1" customWidth="1"/>
    <col min="2065" max="2065" width="17.5234375" style="327" customWidth="1"/>
    <col min="2066" max="2067" width="0" style="327" hidden="1" customWidth="1"/>
    <col min="2068" max="2068" width="1.41796875" style="327" customWidth="1"/>
    <col min="2069" max="2318" width="11" style="327"/>
    <col min="2319" max="2319" width="47.68359375" style="327" bestFit="1" customWidth="1"/>
    <col min="2320" max="2320" width="13.68359375" style="327" bestFit="1" customWidth="1"/>
    <col min="2321" max="2321" width="17.5234375" style="327" customWidth="1"/>
    <col min="2322" max="2323" width="0" style="327" hidden="1" customWidth="1"/>
    <col min="2324" max="2324" width="1.41796875" style="327" customWidth="1"/>
    <col min="2325" max="2574" width="11" style="327"/>
    <col min="2575" max="2575" width="47.68359375" style="327" bestFit="1" customWidth="1"/>
    <col min="2576" max="2576" width="13.68359375" style="327" bestFit="1" customWidth="1"/>
    <col min="2577" max="2577" width="17.5234375" style="327" customWidth="1"/>
    <col min="2578" max="2579" width="0" style="327" hidden="1" customWidth="1"/>
    <col min="2580" max="2580" width="1.41796875" style="327" customWidth="1"/>
    <col min="2581" max="2830" width="11" style="327"/>
    <col min="2831" max="2831" width="47.68359375" style="327" bestFit="1" customWidth="1"/>
    <col min="2832" max="2832" width="13.68359375" style="327" bestFit="1" customWidth="1"/>
    <col min="2833" max="2833" width="17.5234375" style="327" customWidth="1"/>
    <col min="2834" max="2835" width="0" style="327" hidden="1" customWidth="1"/>
    <col min="2836" max="2836" width="1.41796875" style="327" customWidth="1"/>
    <col min="2837" max="3086" width="11" style="327"/>
    <col min="3087" max="3087" width="47.68359375" style="327" bestFit="1" customWidth="1"/>
    <col min="3088" max="3088" width="13.68359375" style="327" bestFit="1" customWidth="1"/>
    <col min="3089" max="3089" width="17.5234375" style="327" customWidth="1"/>
    <col min="3090" max="3091" width="0" style="327" hidden="1" customWidth="1"/>
    <col min="3092" max="3092" width="1.41796875" style="327" customWidth="1"/>
    <col min="3093" max="3342" width="11" style="327"/>
    <col min="3343" max="3343" width="47.68359375" style="327" bestFit="1" customWidth="1"/>
    <col min="3344" max="3344" width="13.68359375" style="327" bestFit="1" customWidth="1"/>
    <col min="3345" max="3345" width="17.5234375" style="327" customWidth="1"/>
    <col min="3346" max="3347" width="0" style="327" hidden="1" customWidth="1"/>
    <col min="3348" max="3348" width="1.41796875" style="327" customWidth="1"/>
    <col min="3349" max="3598" width="11" style="327"/>
    <col min="3599" max="3599" width="47.68359375" style="327" bestFit="1" customWidth="1"/>
    <col min="3600" max="3600" width="13.68359375" style="327" bestFit="1" customWidth="1"/>
    <col min="3601" max="3601" width="17.5234375" style="327" customWidth="1"/>
    <col min="3602" max="3603" width="0" style="327" hidden="1" customWidth="1"/>
    <col min="3604" max="3604" width="1.41796875" style="327" customWidth="1"/>
    <col min="3605" max="3854" width="11" style="327"/>
    <col min="3855" max="3855" width="47.68359375" style="327" bestFit="1" customWidth="1"/>
    <col min="3856" max="3856" width="13.68359375" style="327" bestFit="1" customWidth="1"/>
    <col min="3857" max="3857" width="17.5234375" style="327" customWidth="1"/>
    <col min="3858" max="3859" width="0" style="327" hidden="1" customWidth="1"/>
    <col min="3860" max="3860" width="1.41796875" style="327" customWidth="1"/>
    <col min="3861" max="4110" width="11" style="327"/>
    <col min="4111" max="4111" width="47.68359375" style="327" bestFit="1" customWidth="1"/>
    <col min="4112" max="4112" width="13.68359375" style="327" bestFit="1" customWidth="1"/>
    <col min="4113" max="4113" width="17.5234375" style="327" customWidth="1"/>
    <col min="4114" max="4115" width="0" style="327" hidden="1" customWidth="1"/>
    <col min="4116" max="4116" width="1.41796875" style="327" customWidth="1"/>
    <col min="4117" max="4366" width="11" style="327"/>
    <col min="4367" max="4367" width="47.68359375" style="327" bestFit="1" customWidth="1"/>
    <col min="4368" max="4368" width="13.68359375" style="327" bestFit="1" customWidth="1"/>
    <col min="4369" max="4369" width="17.5234375" style="327" customWidth="1"/>
    <col min="4370" max="4371" width="0" style="327" hidden="1" customWidth="1"/>
    <col min="4372" max="4372" width="1.41796875" style="327" customWidth="1"/>
    <col min="4373" max="4622" width="11" style="327"/>
    <col min="4623" max="4623" width="47.68359375" style="327" bestFit="1" customWidth="1"/>
    <col min="4624" max="4624" width="13.68359375" style="327" bestFit="1" customWidth="1"/>
    <col min="4625" max="4625" width="17.5234375" style="327" customWidth="1"/>
    <col min="4626" max="4627" width="0" style="327" hidden="1" customWidth="1"/>
    <col min="4628" max="4628" width="1.41796875" style="327" customWidth="1"/>
    <col min="4629" max="4878" width="11" style="327"/>
    <col min="4879" max="4879" width="47.68359375" style="327" bestFit="1" customWidth="1"/>
    <col min="4880" max="4880" width="13.68359375" style="327" bestFit="1" customWidth="1"/>
    <col min="4881" max="4881" width="17.5234375" style="327" customWidth="1"/>
    <col min="4882" max="4883" width="0" style="327" hidden="1" customWidth="1"/>
    <col min="4884" max="4884" width="1.41796875" style="327" customWidth="1"/>
    <col min="4885" max="5134" width="11" style="327"/>
    <col min="5135" max="5135" width="47.68359375" style="327" bestFit="1" customWidth="1"/>
    <col min="5136" max="5136" width="13.68359375" style="327" bestFit="1" customWidth="1"/>
    <col min="5137" max="5137" width="17.5234375" style="327" customWidth="1"/>
    <col min="5138" max="5139" width="0" style="327" hidden="1" customWidth="1"/>
    <col min="5140" max="5140" width="1.41796875" style="327" customWidth="1"/>
    <col min="5141" max="5390" width="11" style="327"/>
    <col min="5391" max="5391" width="47.68359375" style="327" bestFit="1" customWidth="1"/>
    <col min="5392" max="5392" width="13.68359375" style="327" bestFit="1" customWidth="1"/>
    <col min="5393" max="5393" width="17.5234375" style="327" customWidth="1"/>
    <col min="5394" max="5395" width="0" style="327" hidden="1" customWidth="1"/>
    <col min="5396" max="5396" width="1.41796875" style="327" customWidth="1"/>
    <col min="5397" max="5646" width="11" style="327"/>
    <col min="5647" max="5647" width="47.68359375" style="327" bestFit="1" customWidth="1"/>
    <col min="5648" max="5648" width="13.68359375" style="327" bestFit="1" customWidth="1"/>
    <col min="5649" max="5649" width="17.5234375" style="327" customWidth="1"/>
    <col min="5650" max="5651" width="0" style="327" hidden="1" customWidth="1"/>
    <col min="5652" max="5652" width="1.41796875" style="327" customWidth="1"/>
    <col min="5653" max="5902" width="11" style="327"/>
    <col min="5903" max="5903" width="47.68359375" style="327" bestFit="1" customWidth="1"/>
    <col min="5904" max="5904" width="13.68359375" style="327" bestFit="1" customWidth="1"/>
    <col min="5905" max="5905" width="17.5234375" style="327" customWidth="1"/>
    <col min="5906" max="5907" width="0" style="327" hidden="1" customWidth="1"/>
    <col min="5908" max="5908" width="1.41796875" style="327" customWidth="1"/>
    <col min="5909" max="6158" width="11" style="327"/>
    <col min="6159" max="6159" width="47.68359375" style="327" bestFit="1" customWidth="1"/>
    <col min="6160" max="6160" width="13.68359375" style="327" bestFit="1" customWidth="1"/>
    <col min="6161" max="6161" width="17.5234375" style="327" customWidth="1"/>
    <col min="6162" max="6163" width="0" style="327" hidden="1" customWidth="1"/>
    <col min="6164" max="6164" width="1.41796875" style="327" customWidth="1"/>
    <col min="6165" max="6414" width="11" style="327"/>
    <col min="6415" max="6415" width="47.68359375" style="327" bestFit="1" customWidth="1"/>
    <col min="6416" max="6416" width="13.68359375" style="327" bestFit="1" customWidth="1"/>
    <col min="6417" max="6417" width="17.5234375" style="327" customWidth="1"/>
    <col min="6418" max="6419" width="0" style="327" hidden="1" customWidth="1"/>
    <col min="6420" max="6420" width="1.41796875" style="327" customWidth="1"/>
    <col min="6421" max="6670" width="11" style="327"/>
    <col min="6671" max="6671" width="47.68359375" style="327" bestFit="1" customWidth="1"/>
    <col min="6672" max="6672" width="13.68359375" style="327" bestFit="1" customWidth="1"/>
    <col min="6673" max="6673" width="17.5234375" style="327" customWidth="1"/>
    <col min="6674" max="6675" width="0" style="327" hidden="1" customWidth="1"/>
    <col min="6676" max="6676" width="1.41796875" style="327" customWidth="1"/>
    <col min="6677" max="6926" width="11" style="327"/>
    <col min="6927" max="6927" width="47.68359375" style="327" bestFit="1" customWidth="1"/>
    <col min="6928" max="6928" width="13.68359375" style="327" bestFit="1" customWidth="1"/>
    <col min="6929" max="6929" width="17.5234375" style="327" customWidth="1"/>
    <col min="6930" max="6931" width="0" style="327" hidden="1" customWidth="1"/>
    <col min="6932" max="6932" width="1.41796875" style="327" customWidth="1"/>
    <col min="6933" max="7182" width="11" style="327"/>
    <col min="7183" max="7183" width="47.68359375" style="327" bestFit="1" customWidth="1"/>
    <col min="7184" max="7184" width="13.68359375" style="327" bestFit="1" customWidth="1"/>
    <col min="7185" max="7185" width="17.5234375" style="327" customWidth="1"/>
    <col min="7186" max="7187" width="0" style="327" hidden="1" customWidth="1"/>
    <col min="7188" max="7188" width="1.41796875" style="327" customWidth="1"/>
    <col min="7189" max="7438" width="11" style="327"/>
    <col min="7439" max="7439" width="47.68359375" style="327" bestFit="1" customWidth="1"/>
    <col min="7440" max="7440" width="13.68359375" style="327" bestFit="1" customWidth="1"/>
    <col min="7441" max="7441" width="17.5234375" style="327" customWidth="1"/>
    <col min="7442" max="7443" width="0" style="327" hidden="1" customWidth="1"/>
    <col min="7444" max="7444" width="1.41796875" style="327" customWidth="1"/>
    <col min="7445" max="7694" width="11" style="327"/>
    <col min="7695" max="7695" width="47.68359375" style="327" bestFit="1" customWidth="1"/>
    <col min="7696" max="7696" width="13.68359375" style="327" bestFit="1" customWidth="1"/>
    <col min="7697" max="7697" width="17.5234375" style="327" customWidth="1"/>
    <col min="7698" max="7699" width="0" style="327" hidden="1" customWidth="1"/>
    <col min="7700" max="7700" width="1.41796875" style="327" customWidth="1"/>
    <col min="7701" max="7950" width="11" style="327"/>
    <col min="7951" max="7951" width="47.68359375" style="327" bestFit="1" customWidth="1"/>
    <col min="7952" max="7952" width="13.68359375" style="327" bestFit="1" customWidth="1"/>
    <col min="7953" max="7953" width="17.5234375" style="327" customWidth="1"/>
    <col min="7954" max="7955" width="0" style="327" hidden="1" customWidth="1"/>
    <col min="7956" max="7956" width="1.41796875" style="327" customWidth="1"/>
    <col min="7957" max="8206" width="11" style="327"/>
    <col min="8207" max="8207" width="47.68359375" style="327" bestFit="1" customWidth="1"/>
    <col min="8208" max="8208" width="13.68359375" style="327" bestFit="1" customWidth="1"/>
    <col min="8209" max="8209" width="17.5234375" style="327" customWidth="1"/>
    <col min="8210" max="8211" width="0" style="327" hidden="1" customWidth="1"/>
    <col min="8212" max="8212" width="1.41796875" style="327" customWidth="1"/>
    <col min="8213" max="8462" width="11" style="327"/>
    <col min="8463" max="8463" width="47.68359375" style="327" bestFit="1" customWidth="1"/>
    <col min="8464" max="8464" width="13.68359375" style="327" bestFit="1" customWidth="1"/>
    <col min="8465" max="8465" width="17.5234375" style="327" customWidth="1"/>
    <col min="8466" max="8467" width="0" style="327" hidden="1" customWidth="1"/>
    <col min="8468" max="8468" width="1.41796875" style="327" customWidth="1"/>
    <col min="8469" max="8718" width="11" style="327"/>
    <col min="8719" max="8719" width="47.68359375" style="327" bestFit="1" customWidth="1"/>
    <col min="8720" max="8720" width="13.68359375" style="327" bestFit="1" customWidth="1"/>
    <col min="8721" max="8721" width="17.5234375" style="327" customWidth="1"/>
    <col min="8722" max="8723" width="0" style="327" hidden="1" customWidth="1"/>
    <col min="8724" max="8724" width="1.41796875" style="327" customWidth="1"/>
    <col min="8725" max="8974" width="11" style="327"/>
    <col min="8975" max="8975" width="47.68359375" style="327" bestFit="1" customWidth="1"/>
    <col min="8976" max="8976" width="13.68359375" style="327" bestFit="1" customWidth="1"/>
    <col min="8977" max="8977" width="17.5234375" style="327" customWidth="1"/>
    <col min="8978" max="8979" width="0" style="327" hidden="1" customWidth="1"/>
    <col min="8980" max="8980" width="1.41796875" style="327" customWidth="1"/>
    <col min="8981" max="9230" width="11" style="327"/>
    <col min="9231" max="9231" width="47.68359375" style="327" bestFit="1" customWidth="1"/>
    <col min="9232" max="9232" width="13.68359375" style="327" bestFit="1" customWidth="1"/>
    <col min="9233" max="9233" width="17.5234375" style="327" customWidth="1"/>
    <col min="9234" max="9235" width="0" style="327" hidden="1" customWidth="1"/>
    <col min="9236" max="9236" width="1.41796875" style="327" customWidth="1"/>
    <col min="9237" max="9486" width="11" style="327"/>
    <col min="9487" max="9487" width="47.68359375" style="327" bestFit="1" customWidth="1"/>
    <col min="9488" max="9488" width="13.68359375" style="327" bestFit="1" customWidth="1"/>
    <col min="9489" max="9489" width="17.5234375" style="327" customWidth="1"/>
    <col min="9490" max="9491" width="0" style="327" hidden="1" customWidth="1"/>
    <col min="9492" max="9492" width="1.41796875" style="327" customWidth="1"/>
    <col min="9493" max="9742" width="11" style="327"/>
    <col min="9743" max="9743" width="47.68359375" style="327" bestFit="1" customWidth="1"/>
    <col min="9744" max="9744" width="13.68359375" style="327" bestFit="1" customWidth="1"/>
    <col min="9745" max="9745" width="17.5234375" style="327" customWidth="1"/>
    <col min="9746" max="9747" width="0" style="327" hidden="1" customWidth="1"/>
    <col min="9748" max="9748" width="1.41796875" style="327" customWidth="1"/>
    <col min="9749" max="9998" width="11" style="327"/>
    <col min="9999" max="9999" width="47.68359375" style="327" bestFit="1" customWidth="1"/>
    <col min="10000" max="10000" width="13.68359375" style="327" bestFit="1" customWidth="1"/>
    <col min="10001" max="10001" width="17.5234375" style="327" customWidth="1"/>
    <col min="10002" max="10003" width="0" style="327" hidden="1" customWidth="1"/>
    <col min="10004" max="10004" width="1.41796875" style="327" customWidth="1"/>
    <col min="10005" max="10254" width="11" style="327"/>
    <col min="10255" max="10255" width="47.68359375" style="327" bestFit="1" customWidth="1"/>
    <col min="10256" max="10256" width="13.68359375" style="327" bestFit="1" customWidth="1"/>
    <col min="10257" max="10257" width="17.5234375" style="327" customWidth="1"/>
    <col min="10258" max="10259" width="0" style="327" hidden="1" customWidth="1"/>
    <col min="10260" max="10260" width="1.41796875" style="327" customWidth="1"/>
    <col min="10261" max="10510" width="11" style="327"/>
    <col min="10511" max="10511" width="47.68359375" style="327" bestFit="1" customWidth="1"/>
    <col min="10512" max="10512" width="13.68359375" style="327" bestFit="1" customWidth="1"/>
    <col min="10513" max="10513" width="17.5234375" style="327" customWidth="1"/>
    <col min="10514" max="10515" width="0" style="327" hidden="1" customWidth="1"/>
    <col min="10516" max="10516" width="1.41796875" style="327" customWidth="1"/>
    <col min="10517" max="10766" width="11" style="327"/>
    <col min="10767" max="10767" width="47.68359375" style="327" bestFit="1" customWidth="1"/>
    <col min="10768" max="10768" width="13.68359375" style="327" bestFit="1" customWidth="1"/>
    <col min="10769" max="10769" width="17.5234375" style="327" customWidth="1"/>
    <col min="10770" max="10771" width="0" style="327" hidden="1" customWidth="1"/>
    <col min="10772" max="10772" width="1.41796875" style="327" customWidth="1"/>
    <col min="10773" max="11022" width="11" style="327"/>
    <col min="11023" max="11023" width="47.68359375" style="327" bestFit="1" customWidth="1"/>
    <col min="11024" max="11024" width="13.68359375" style="327" bestFit="1" customWidth="1"/>
    <col min="11025" max="11025" width="17.5234375" style="327" customWidth="1"/>
    <col min="11026" max="11027" width="0" style="327" hidden="1" customWidth="1"/>
    <col min="11028" max="11028" width="1.41796875" style="327" customWidth="1"/>
    <col min="11029" max="11278" width="11" style="327"/>
    <col min="11279" max="11279" width="47.68359375" style="327" bestFit="1" customWidth="1"/>
    <col min="11280" max="11280" width="13.68359375" style="327" bestFit="1" customWidth="1"/>
    <col min="11281" max="11281" width="17.5234375" style="327" customWidth="1"/>
    <col min="11282" max="11283" width="0" style="327" hidden="1" customWidth="1"/>
    <col min="11284" max="11284" width="1.41796875" style="327" customWidth="1"/>
    <col min="11285" max="11534" width="11" style="327"/>
    <col min="11535" max="11535" width="47.68359375" style="327" bestFit="1" customWidth="1"/>
    <col min="11536" max="11536" width="13.68359375" style="327" bestFit="1" customWidth="1"/>
    <col min="11537" max="11537" width="17.5234375" style="327" customWidth="1"/>
    <col min="11538" max="11539" width="0" style="327" hidden="1" customWidth="1"/>
    <col min="11540" max="11540" width="1.41796875" style="327" customWidth="1"/>
    <col min="11541" max="11790" width="11" style="327"/>
    <col min="11791" max="11791" width="47.68359375" style="327" bestFit="1" customWidth="1"/>
    <col min="11792" max="11792" width="13.68359375" style="327" bestFit="1" customWidth="1"/>
    <col min="11793" max="11793" width="17.5234375" style="327" customWidth="1"/>
    <col min="11794" max="11795" width="0" style="327" hidden="1" customWidth="1"/>
    <col min="11796" max="11796" width="1.41796875" style="327" customWidth="1"/>
    <col min="11797" max="12046" width="11" style="327"/>
    <col min="12047" max="12047" width="47.68359375" style="327" bestFit="1" customWidth="1"/>
    <col min="12048" max="12048" width="13.68359375" style="327" bestFit="1" customWidth="1"/>
    <col min="12049" max="12049" width="17.5234375" style="327" customWidth="1"/>
    <col min="12050" max="12051" width="0" style="327" hidden="1" customWidth="1"/>
    <col min="12052" max="12052" width="1.41796875" style="327" customWidth="1"/>
    <col min="12053" max="12302" width="11" style="327"/>
    <col min="12303" max="12303" width="47.68359375" style="327" bestFit="1" customWidth="1"/>
    <col min="12304" max="12304" width="13.68359375" style="327" bestFit="1" customWidth="1"/>
    <col min="12305" max="12305" width="17.5234375" style="327" customWidth="1"/>
    <col min="12306" max="12307" width="0" style="327" hidden="1" customWidth="1"/>
    <col min="12308" max="12308" width="1.41796875" style="327" customWidth="1"/>
    <col min="12309" max="12558" width="11" style="327"/>
    <col min="12559" max="12559" width="47.68359375" style="327" bestFit="1" customWidth="1"/>
    <col min="12560" max="12560" width="13.68359375" style="327" bestFit="1" customWidth="1"/>
    <col min="12561" max="12561" width="17.5234375" style="327" customWidth="1"/>
    <col min="12562" max="12563" width="0" style="327" hidden="1" customWidth="1"/>
    <col min="12564" max="12564" width="1.41796875" style="327" customWidth="1"/>
    <col min="12565" max="12814" width="11" style="327"/>
    <col min="12815" max="12815" width="47.68359375" style="327" bestFit="1" customWidth="1"/>
    <col min="12816" max="12816" width="13.68359375" style="327" bestFit="1" customWidth="1"/>
    <col min="12817" max="12817" width="17.5234375" style="327" customWidth="1"/>
    <col min="12818" max="12819" width="0" style="327" hidden="1" customWidth="1"/>
    <col min="12820" max="12820" width="1.41796875" style="327" customWidth="1"/>
    <col min="12821" max="13070" width="11" style="327"/>
    <col min="13071" max="13071" width="47.68359375" style="327" bestFit="1" customWidth="1"/>
    <col min="13072" max="13072" width="13.68359375" style="327" bestFit="1" customWidth="1"/>
    <col min="13073" max="13073" width="17.5234375" style="327" customWidth="1"/>
    <col min="13074" max="13075" width="0" style="327" hidden="1" customWidth="1"/>
    <col min="13076" max="13076" width="1.41796875" style="327" customWidth="1"/>
    <col min="13077" max="13326" width="11" style="327"/>
    <col min="13327" max="13327" width="47.68359375" style="327" bestFit="1" customWidth="1"/>
    <col min="13328" max="13328" width="13.68359375" style="327" bestFit="1" customWidth="1"/>
    <col min="13329" max="13329" width="17.5234375" style="327" customWidth="1"/>
    <col min="13330" max="13331" width="0" style="327" hidden="1" customWidth="1"/>
    <col min="13332" max="13332" width="1.41796875" style="327" customWidth="1"/>
    <col min="13333" max="13582" width="11" style="327"/>
    <col min="13583" max="13583" width="47.68359375" style="327" bestFit="1" customWidth="1"/>
    <col min="13584" max="13584" width="13.68359375" style="327" bestFit="1" customWidth="1"/>
    <col min="13585" max="13585" width="17.5234375" style="327" customWidth="1"/>
    <col min="13586" max="13587" width="0" style="327" hidden="1" customWidth="1"/>
    <col min="13588" max="13588" width="1.41796875" style="327" customWidth="1"/>
    <col min="13589" max="13838" width="11" style="327"/>
    <col min="13839" max="13839" width="47.68359375" style="327" bestFit="1" customWidth="1"/>
    <col min="13840" max="13840" width="13.68359375" style="327" bestFit="1" customWidth="1"/>
    <col min="13841" max="13841" width="17.5234375" style="327" customWidth="1"/>
    <col min="13842" max="13843" width="0" style="327" hidden="1" customWidth="1"/>
    <col min="13844" max="13844" width="1.41796875" style="327" customWidth="1"/>
    <col min="13845" max="14094" width="11" style="327"/>
    <col min="14095" max="14095" width="47.68359375" style="327" bestFit="1" customWidth="1"/>
    <col min="14096" max="14096" width="13.68359375" style="327" bestFit="1" customWidth="1"/>
    <col min="14097" max="14097" width="17.5234375" style="327" customWidth="1"/>
    <col min="14098" max="14099" width="0" style="327" hidden="1" customWidth="1"/>
    <col min="14100" max="14100" width="1.41796875" style="327" customWidth="1"/>
    <col min="14101" max="14350" width="11" style="327"/>
    <col min="14351" max="14351" width="47.68359375" style="327" bestFit="1" customWidth="1"/>
    <col min="14352" max="14352" width="13.68359375" style="327" bestFit="1" customWidth="1"/>
    <col min="14353" max="14353" width="17.5234375" style="327" customWidth="1"/>
    <col min="14354" max="14355" width="0" style="327" hidden="1" customWidth="1"/>
    <col min="14356" max="14356" width="1.41796875" style="327" customWidth="1"/>
    <col min="14357" max="14606" width="11" style="327"/>
    <col min="14607" max="14607" width="47.68359375" style="327" bestFit="1" customWidth="1"/>
    <col min="14608" max="14608" width="13.68359375" style="327" bestFit="1" customWidth="1"/>
    <col min="14609" max="14609" width="17.5234375" style="327" customWidth="1"/>
    <col min="14610" max="14611" width="0" style="327" hidden="1" customWidth="1"/>
    <col min="14612" max="14612" width="1.41796875" style="327" customWidth="1"/>
    <col min="14613" max="14862" width="11" style="327"/>
    <col min="14863" max="14863" width="47.68359375" style="327" bestFit="1" customWidth="1"/>
    <col min="14864" max="14864" width="13.68359375" style="327" bestFit="1" customWidth="1"/>
    <col min="14865" max="14865" width="17.5234375" style="327" customWidth="1"/>
    <col min="14866" max="14867" width="0" style="327" hidden="1" customWidth="1"/>
    <col min="14868" max="14868" width="1.41796875" style="327" customWidth="1"/>
    <col min="14869" max="15118" width="11" style="327"/>
    <col min="15119" max="15119" width="47.68359375" style="327" bestFit="1" customWidth="1"/>
    <col min="15120" max="15120" width="13.68359375" style="327" bestFit="1" customWidth="1"/>
    <col min="15121" max="15121" width="17.5234375" style="327" customWidth="1"/>
    <col min="15122" max="15123" width="0" style="327" hidden="1" customWidth="1"/>
    <col min="15124" max="15124" width="1.41796875" style="327" customWidth="1"/>
    <col min="15125" max="15374" width="11" style="327"/>
    <col min="15375" max="15375" width="47.68359375" style="327" bestFit="1" customWidth="1"/>
    <col min="15376" max="15376" width="13.68359375" style="327" bestFit="1" customWidth="1"/>
    <col min="15377" max="15377" width="17.5234375" style="327" customWidth="1"/>
    <col min="15378" max="15379" width="0" style="327" hidden="1" customWidth="1"/>
    <col min="15380" max="15380" width="1.41796875" style="327" customWidth="1"/>
    <col min="15381" max="15630" width="11" style="327"/>
    <col min="15631" max="15631" width="47.68359375" style="327" bestFit="1" customWidth="1"/>
    <col min="15632" max="15632" width="13.68359375" style="327" bestFit="1" customWidth="1"/>
    <col min="15633" max="15633" width="17.5234375" style="327" customWidth="1"/>
    <col min="15634" max="15635" width="0" style="327" hidden="1" customWidth="1"/>
    <col min="15636" max="15636" width="1.41796875" style="327" customWidth="1"/>
    <col min="15637" max="15886" width="11" style="327"/>
    <col min="15887" max="15887" width="47.68359375" style="327" bestFit="1" customWidth="1"/>
    <col min="15888" max="15888" width="13.68359375" style="327" bestFit="1" customWidth="1"/>
    <col min="15889" max="15889" width="17.5234375" style="327" customWidth="1"/>
    <col min="15890" max="15891" width="0" style="327" hidden="1" customWidth="1"/>
    <col min="15892" max="15892" width="1.41796875" style="327" customWidth="1"/>
    <col min="15893" max="16142" width="11" style="327"/>
    <col min="16143" max="16143" width="47.68359375" style="327" bestFit="1" customWidth="1"/>
    <col min="16144" max="16144" width="13.68359375" style="327" bestFit="1" customWidth="1"/>
    <col min="16145" max="16145" width="17.5234375" style="327" customWidth="1"/>
    <col min="16146" max="16147" width="0" style="327" hidden="1" customWidth="1"/>
    <col min="16148" max="16148" width="1.41796875" style="327" customWidth="1"/>
    <col min="16149" max="16384" width="11" style="327"/>
  </cols>
  <sheetData>
    <row r="1" spans="1:54" s="325" customFormat="1" ht="30" customHeight="1">
      <c r="A1" s="321"/>
      <c r="B1" s="342" t="s">
        <v>557</v>
      </c>
      <c r="C1" s="342"/>
      <c r="D1" s="322"/>
      <c r="E1" s="521" t="s">
        <v>559</v>
      </c>
      <c r="F1" s="521"/>
      <c r="G1" s="521"/>
      <c r="H1" s="521"/>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c r="AV1" s="323"/>
      <c r="AW1" s="323"/>
      <c r="AX1" s="323"/>
      <c r="AY1" s="323"/>
      <c r="AZ1" s="323"/>
      <c r="BA1" s="323"/>
      <c r="BB1" s="324"/>
    </row>
    <row r="2" spans="1:54" ht="5.4" customHeight="1">
      <c r="A2" s="282"/>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283"/>
      <c r="AZ2" s="283"/>
      <c r="BA2" s="283"/>
      <c r="BB2" s="326"/>
    </row>
    <row r="3" spans="1:54" ht="13.95" customHeight="1">
      <c r="A3" s="285"/>
      <c r="B3" s="522" t="s">
        <v>556</v>
      </c>
      <c r="C3" s="328" t="s">
        <v>382</v>
      </c>
      <c r="D3" s="328" t="s">
        <v>383</v>
      </c>
      <c r="E3" s="328" t="s">
        <v>384</v>
      </c>
      <c r="F3" s="328" t="s">
        <v>385</v>
      </c>
      <c r="G3" s="328" t="s">
        <v>386</v>
      </c>
      <c r="H3" s="328" t="s">
        <v>387</v>
      </c>
      <c r="I3" s="328" t="s">
        <v>388</v>
      </c>
      <c r="J3" s="328" t="s">
        <v>389</v>
      </c>
      <c r="K3" s="328" t="s">
        <v>390</v>
      </c>
      <c r="L3" s="328" t="s">
        <v>15</v>
      </c>
      <c r="M3" s="328" t="s">
        <v>391</v>
      </c>
      <c r="N3" s="328" t="s">
        <v>392</v>
      </c>
      <c r="O3" s="328" t="s">
        <v>393</v>
      </c>
      <c r="P3" s="328" t="s">
        <v>394</v>
      </c>
      <c r="Q3" s="328" t="s">
        <v>395</v>
      </c>
      <c r="R3" s="328" t="s">
        <v>396</v>
      </c>
      <c r="S3" s="328" t="s">
        <v>397</v>
      </c>
      <c r="T3" s="328" t="s">
        <v>398</v>
      </c>
      <c r="U3" s="328" t="s">
        <v>399</v>
      </c>
      <c r="V3" s="328" t="s">
        <v>400</v>
      </c>
      <c r="W3" s="328" t="s">
        <v>401</v>
      </c>
      <c r="X3" s="328" t="s">
        <v>402</v>
      </c>
      <c r="Y3" s="328" t="s">
        <v>403</v>
      </c>
      <c r="Z3" s="328" t="s">
        <v>404</v>
      </c>
      <c r="AA3" s="328" t="s">
        <v>405</v>
      </c>
      <c r="AB3" s="328" t="s">
        <v>406</v>
      </c>
      <c r="AC3" s="328" t="s">
        <v>407</v>
      </c>
      <c r="AD3" s="328" t="s">
        <v>408</v>
      </c>
      <c r="AE3" s="328" t="s">
        <v>409</v>
      </c>
      <c r="AF3" s="328" t="s">
        <v>410</v>
      </c>
      <c r="AG3" s="328" t="s">
        <v>411</v>
      </c>
      <c r="AH3" s="328" t="s">
        <v>412</v>
      </c>
      <c r="AI3" s="328" t="s">
        <v>413</v>
      </c>
      <c r="AJ3" s="328" t="s">
        <v>414</v>
      </c>
      <c r="AK3" s="328" t="s">
        <v>415</v>
      </c>
      <c r="AL3" s="328" t="s">
        <v>416</v>
      </c>
      <c r="AM3" s="328" t="s">
        <v>417</v>
      </c>
      <c r="AN3" s="328" t="s">
        <v>418</v>
      </c>
      <c r="AO3" s="328" t="s">
        <v>419</v>
      </c>
      <c r="AP3" s="328" t="s">
        <v>420</v>
      </c>
      <c r="AQ3" s="328" t="s">
        <v>421</v>
      </c>
      <c r="AR3" s="328" t="s">
        <v>422</v>
      </c>
      <c r="AS3" s="328" t="s">
        <v>423</v>
      </c>
      <c r="AT3" s="328" t="s">
        <v>424</v>
      </c>
      <c r="AU3" s="328" t="s">
        <v>425</v>
      </c>
      <c r="AV3" s="328" t="s">
        <v>426</v>
      </c>
      <c r="AW3" s="328" t="s">
        <v>427</v>
      </c>
      <c r="AX3" s="328" t="s">
        <v>428</v>
      </c>
      <c r="AY3" s="328" t="s">
        <v>429</v>
      </c>
      <c r="AZ3" s="328" t="s">
        <v>430</v>
      </c>
      <c r="BA3" s="329"/>
      <c r="BB3" s="330"/>
    </row>
    <row r="4" spans="1:54" s="333" customFormat="1" ht="43.2">
      <c r="A4" s="285"/>
      <c r="B4" s="522"/>
      <c r="C4" s="72" t="s">
        <v>162</v>
      </c>
      <c r="D4" s="72" t="s">
        <v>163</v>
      </c>
      <c r="E4" s="72" t="s">
        <v>176</v>
      </c>
      <c r="F4" s="72" t="s">
        <v>164</v>
      </c>
      <c r="G4" s="72" t="s">
        <v>165</v>
      </c>
      <c r="H4" s="72" t="s">
        <v>166</v>
      </c>
      <c r="I4" s="331" t="s">
        <v>167</v>
      </c>
      <c r="J4" s="72" t="s">
        <v>161</v>
      </c>
      <c r="K4" s="72" t="s">
        <v>537</v>
      </c>
      <c r="L4" s="72" t="s">
        <v>14</v>
      </c>
      <c r="M4" s="72" t="s">
        <v>36</v>
      </c>
      <c r="N4" s="72" t="s">
        <v>36</v>
      </c>
      <c r="O4" s="72" t="s">
        <v>36</v>
      </c>
      <c r="P4" s="72" t="s">
        <v>36</v>
      </c>
      <c r="Q4" s="72" t="s">
        <v>36</v>
      </c>
      <c r="R4" s="72" t="s">
        <v>36</v>
      </c>
      <c r="S4" s="72" t="s">
        <v>36</v>
      </c>
      <c r="T4" s="72" t="s">
        <v>36</v>
      </c>
      <c r="U4" s="72" t="s">
        <v>36</v>
      </c>
      <c r="V4" s="72" t="s">
        <v>36</v>
      </c>
      <c r="W4" s="72" t="s">
        <v>36</v>
      </c>
      <c r="X4" s="72" t="s">
        <v>36</v>
      </c>
      <c r="Y4" s="72" t="s">
        <v>36</v>
      </c>
      <c r="Z4" s="72" t="s">
        <v>36</v>
      </c>
      <c r="AA4" s="72" t="s">
        <v>36</v>
      </c>
      <c r="AB4" s="72" t="s">
        <v>36</v>
      </c>
      <c r="AC4" s="72" t="s">
        <v>36</v>
      </c>
      <c r="AD4" s="72" t="s">
        <v>36</v>
      </c>
      <c r="AE4" s="72" t="s">
        <v>36</v>
      </c>
      <c r="AF4" s="72" t="s">
        <v>36</v>
      </c>
      <c r="AG4" s="72" t="s">
        <v>36</v>
      </c>
      <c r="AH4" s="72" t="s">
        <v>36</v>
      </c>
      <c r="AI4" s="72" t="s">
        <v>36</v>
      </c>
      <c r="AJ4" s="72" t="s">
        <v>36</v>
      </c>
      <c r="AK4" s="72" t="s">
        <v>36</v>
      </c>
      <c r="AL4" s="72" t="s">
        <v>36</v>
      </c>
      <c r="AM4" s="72" t="s">
        <v>36</v>
      </c>
      <c r="AN4" s="72" t="s">
        <v>36</v>
      </c>
      <c r="AO4" s="72" t="s">
        <v>36</v>
      </c>
      <c r="AP4" s="72" t="s">
        <v>36</v>
      </c>
      <c r="AQ4" s="72" t="s">
        <v>36</v>
      </c>
      <c r="AR4" s="72" t="s">
        <v>36</v>
      </c>
      <c r="AS4" s="72" t="s">
        <v>36</v>
      </c>
      <c r="AT4" s="72" t="s">
        <v>36</v>
      </c>
      <c r="AU4" s="72" t="s">
        <v>36</v>
      </c>
      <c r="AV4" s="72" t="s">
        <v>36</v>
      </c>
      <c r="AW4" s="72" t="s">
        <v>36</v>
      </c>
      <c r="AX4" s="72" t="s">
        <v>36</v>
      </c>
      <c r="AY4" s="72" t="s">
        <v>36</v>
      </c>
      <c r="AZ4" s="72" t="s">
        <v>36</v>
      </c>
      <c r="BA4" s="332" t="s">
        <v>173</v>
      </c>
      <c r="BB4" s="330"/>
    </row>
    <row r="5" spans="1:54" ht="24" customHeight="1">
      <c r="A5" s="285"/>
      <c r="B5" s="116" t="s">
        <v>157</v>
      </c>
      <c r="C5" s="78">
        <v>500000</v>
      </c>
      <c r="D5" s="78">
        <v>200000</v>
      </c>
      <c r="E5" s="78">
        <f>500000</f>
        <v>500000</v>
      </c>
      <c r="F5" s="78">
        <f>1000000</f>
        <v>1000000</v>
      </c>
      <c r="G5" s="78">
        <f>800000</f>
        <v>800000</v>
      </c>
      <c r="H5" s="78">
        <v>50000</v>
      </c>
      <c r="I5" s="78">
        <v>150000</v>
      </c>
      <c r="J5" s="78">
        <v>50000</v>
      </c>
      <c r="K5" s="78">
        <v>50000</v>
      </c>
      <c r="L5" s="78">
        <v>50000</v>
      </c>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7">
        <f>SUM(C5:AZ5)</f>
        <v>3350000</v>
      </c>
      <c r="BB5" s="330"/>
    </row>
    <row r="6" spans="1:54" ht="24" customHeight="1">
      <c r="A6" s="285"/>
      <c r="B6" s="116" t="s">
        <v>156</v>
      </c>
      <c r="C6" s="334">
        <v>30</v>
      </c>
      <c r="D6" s="334">
        <v>30</v>
      </c>
      <c r="E6" s="334">
        <v>30</v>
      </c>
      <c r="F6" s="334">
        <v>30</v>
      </c>
      <c r="G6" s="334">
        <v>30</v>
      </c>
      <c r="H6" s="334">
        <v>30</v>
      </c>
      <c r="I6" s="334">
        <v>10</v>
      </c>
      <c r="J6" s="334">
        <v>10</v>
      </c>
      <c r="K6" s="334">
        <v>10</v>
      </c>
      <c r="L6" s="334">
        <v>10</v>
      </c>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5"/>
      <c r="BB6" s="330"/>
    </row>
    <row r="7" spans="1:54" ht="24" customHeight="1">
      <c r="A7" s="285"/>
      <c r="B7" s="116" t="s">
        <v>138</v>
      </c>
      <c r="C7" s="76">
        <f>IF(C6="","",C$5/C$6)</f>
        <v>16666.666666666668</v>
      </c>
      <c r="D7" s="76">
        <f t="shared" ref="D7:J7" si="0">IF(D6="","",D$5/D$6)</f>
        <v>6666.666666666667</v>
      </c>
      <c r="E7" s="76">
        <f t="shared" si="0"/>
        <v>16666.666666666668</v>
      </c>
      <c r="F7" s="76">
        <f t="shared" si="0"/>
        <v>33333.333333333336</v>
      </c>
      <c r="G7" s="76">
        <f t="shared" si="0"/>
        <v>26666.666666666668</v>
      </c>
      <c r="H7" s="76">
        <f t="shared" si="0"/>
        <v>1666.6666666666667</v>
      </c>
      <c r="I7" s="76">
        <f t="shared" si="0"/>
        <v>15000</v>
      </c>
      <c r="J7" s="76">
        <f t="shared" si="0"/>
        <v>5000</v>
      </c>
      <c r="K7" s="76">
        <f t="shared" ref="K7:AZ7" si="1">IF(K6="","",K$5/K$6)</f>
        <v>5000</v>
      </c>
      <c r="L7" s="76">
        <f t="shared" si="1"/>
        <v>5000</v>
      </c>
      <c r="M7" s="76" t="str">
        <f t="shared" si="1"/>
        <v/>
      </c>
      <c r="N7" s="76" t="str">
        <f t="shared" si="1"/>
        <v/>
      </c>
      <c r="O7" s="76" t="str">
        <f t="shared" si="1"/>
        <v/>
      </c>
      <c r="P7" s="76" t="str">
        <f t="shared" si="1"/>
        <v/>
      </c>
      <c r="Q7" s="76" t="str">
        <f t="shared" si="1"/>
        <v/>
      </c>
      <c r="R7" s="76" t="str">
        <f t="shared" si="1"/>
        <v/>
      </c>
      <c r="S7" s="76" t="str">
        <f t="shared" si="1"/>
        <v/>
      </c>
      <c r="T7" s="76" t="str">
        <f t="shared" si="1"/>
        <v/>
      </c>
      <c r="U7" s="76" t="str">
        <f t="shared" si="1"/>
        <v/>
      </c>
      <c r="V7" s="76" t="str">
        <f t="shared" si="1"/>
        <v/>
      </c>
      <c r="W7" s="76" t="str">
        <f t="shared" si="1"/>
        <v/>
      </c>
      <c r="X7" s="76" t="str">
        <f t="shared" si="1"/>
        <v/>
      </c>
      <c r="Y7" s="76" t="str">
        <f t="shared" si="1"/>
        <v/>
      </c>
      <c r="Z7" s="76" t="str">
        <f t="shared" si="1"/>
        <v/>
      </c>
      <c r="AA7" s="76" t="str">
        <f t="shared" si="1"/>
        <v/>
      </c>
      <c r="AB7" s="76" t="str">
        <f t="shared" si="1"/>
        <v/>
      </c>
      <c r="AC7" s="76" t="str">
        <f t="shared" si="1"/>
        <v/>
      </c>
      <c r="AD7" s="76" t="str">
        <f t="shared" si="1"/>
        <v/>
      </c>
      <c r="AE7" s="76" t="str">
        <f t="shared" si="1"/>
        <v/>
      </c>
      <c r="AF7" s="76" t="str">
        <f t="shared" si="1"/>
        <v/>
      </c>
      <c r="AG7" s="76" t="str">
        <f t="shared" si="1"/>
        <v/>
      </c>
      <c r="AH7" s="76" t="str">
        <f t="shared" si="1"/>
        <v/>
      </c>
      <c r="AI7" s="76" t="str">
        <f t="shared" si="1"/>
        <v/>
      </c>
      <c r="AJ7" s="76" t="str">
        <f t="shared" si="1"/>
        <v/>
      </c>
      <c r="AK7" s="76" t="str">
        <f t="shared" si="1"/>
        <v/>
      </c>
      <c r="AL7" s="76" t="str">
        <f t="shared" si="1"/>
        <v/>
      </c>
      <c r="AM7" s="76" t="str">
        <f t="shared" si="1"/>
        <v/>
      </c>
      <c r="AN7" s="76" t="str">
        <f t="shared" si="1"/>
        <v/>
      </c>
      <c r="AO7" s="76" t="str">
        <f t="shared" si="1"/>
        <v/>
      </c>
      <c r="AP7" s="76" t="str">
        <f t="shared" si="1"/>
        <v/>
      </c>
      <c r="AQ7" s="76" t="str">
        <f t="shared" si="1"/>
        <v/>
      </c>
      <c r="AR7" s="76" t="str">
        <f t="shared" si="1"/>
        <v/>
      </c>
      <c r="AS7" s="76" t="str">
        <f t="shared" si="1"/>
        <v/>
      </c>
      <c r="AT7" s="76" t="str">
        <f t="shared" si="1"/>
        <v/>
      </c>
      <c r="AU7" s="76" t="str">
        <f t="shared" si="1"/>
        <v/>
      </c>
      <c r="AV7" s="76" t="str">
        <f t="shared" si="1"/>
        <v/>
      </c>
      <c r="AW7" s="76" t="str">
        <f t="shared" si="1"/>
        <v/>
      </c>
      <c r="AX7" s="76" t="str">
        <f t="shared" si="1"/>
        <v/>
      </c>
      <c r="AY7" s="76" t="str">
        <f t="shared" si="1"/>
        <v/>
      </c>
      <c r="AZ7" s="76" t="str">
        <f t="shared" si="1"/>
        <v/>
      </c>
      <c r="BA7" s="77">
        <f>SUM(C7:AZ7)</f>
        <v>131666.66666666669</v>
      </c>
      <c r="BB7" s="330"/>
    </row>
    <row r="8" spans="1:54" ht="24" customHeight="1">
      <c r="A8" s="285"/>
      <c r="B8" s="116" t="str">
        <f>'General calc parameter'!B5</f>
        <v>Interest rate</v>
      </c>
      <c r="C8" s="117">
        <f>'General calc parameter'!$C$5/100</f>
        <v>0.03</v>
      </c>
      <c r="D8" s="118">
        <f>C$8</f>
        <v>0.03</v>
      </c>
      <c r="E8" s="118">
        <f t="shared" ref="E8:AZ8" si="2">D$8</f>
        <v>0.03</v>
      </c>
      <c r="F8" s="118">
        <f t="shared" si="2"/>
        <v>0.03</v>
      </c>
      <c r="G8" s="118">
        <f t="shared" si="2"/>
        <v>0.03</v>
      </c>
      <c r="H8" s="118">
        <f t="shared" si="2"/>
        <v>0.03</v>
      </c>
      <c r="I8" s="118">
        <f t="shared" si="2"/>
        <v>0.03</v>
      </c>
      <c r="J8" s="118">
        <f t="shared" si="2"/>
        <v>0.03</v>
      </c>
      <c r="K8" s="118">
        <f t="shared" si="2"/>
        <v>0.03</v>
      </c>
      <c r="L8" s="118">
        <f t="shared" si="2"/>
        <v>0.03</v>
      </c>
      <c r="M8" s="118">
        <f t="shared" si="2"/>
        <v>0.03</v>
      </c>
      <c r="N8" s="118">
        <f t="shared" si="2"/>
        <v>0.03</v>
      </c>
      <c r="O8" s="118">
        <f t="shared" si="2"/>
        <v>0.03</v>
      </c>
      <c r="P8" s="118">
        <f t="shared" si="2"/>
        <v>0.03</v>
      </c>
      <c r="Q8" s="118">
        <f t="shared" si="2"/>
        <v>0.03</v>
      </c>
      <c r="R8" s="118">
        <f t="shared" si="2"/>
        <v>0.03</v>
      </c>
      <c r="S8" s="118">
        <f t="shared" si="2"/>
        <v>0.03</v>
      </c>
      <c r="T8" s="118">
        <f t="shared" si="2"/>
        <v>0.03</v>
      </c>
      <c r="U8" s="118">
        <f t="shared" si="2"/>
        <v>0.03</v>
      </c>
      <c r="V8" s="118">
        <f t="shared" si="2"/>
        <v>0.03</v>
      </c>
      <c r="W8" s="118">
        <f t="shared" si="2"/>
        <v>0.03</v>
      </c>
      <c r="X8" s="118">
        <f t="shared" si="2"/>
        <v>0.03</v>
      </c>
      <c r="Y8" s="118">
        <f t="shared" si="2"/>
        <v>0.03</v>
      </c>
      <c r="Z8" s="118">
        <f t="shared" si="2"/>
        <v>0.03</v>
      </c>
      <c r="AA8" s="118">
        <f t="shared" si="2"/>
        <v>0.03</v>
      </c>
      <c r="AB8" s="118">
        <f t="shared" si="2"/>
        <v>0.03</v>
      </c>
      <c r="AC8" s="118">
        <f t="shared" si="2"/>
        <v>0.03</v>
      </c>
      <c r="AD8" s="118">
        <f t="shared" si="2"/>
        <v>0.03</v>
      </c>
      <c r="AE8" s="118">
        <f t="shared" si="2"/>
        <v>0.03</v>
      </c>
      <c r="AF8" s="118">
        <f t="shared" si="2"/>
        <v>0.03</v>
      </c>
      <c r="AG8" s="118">
        <f t="shared" si="2"/>
        <v>0.03</v>
      </c>
      <c r="AH8" s="118">
        <f t="shared" si="2"/>
        <v>0.03</v>
      </c>
      <c r="AI8" s="118">
        <f t="shared" si="2"/>
        <v>0.03</v>
      </c>
      <c r="AJ8" s="118">
        <f t="shared" si="2"/>
        <v>0.03</v>
      </c>
      <c r="AK8" s="118">
        <f t="shared" si="2"/>
        <v>0.03</v>
      </c>
      <c r="AL8" s="118">
        <f t="shared" si="2"/>
        <v>0.03</v>
      </c>
      <c r="AM8" s="118">
        <f t="shared" si="2"/>
        <v>0.03</v>
      </c>
      <c r="AN8" s="118">
        <f t="shared" si="2"/>
        <v>0.03</v>
      </c>
      <c r="AO8" s="118">
        <f t="shared" si="2"/>
        <v>0.03</v>
      </c>
      <c r="AP8" s="118">
        <f t="shared" si="2"/>
        <v>0.03</v>
      </c>
      <c r="AQ8" s="118">
        <f t="shared" si="2"/>
        <v>0.03</v>
      </c>
      <c r="AR8" s="118">
        <f t="shared" si="2"/>
        <v>0.03</v>
      </c>
      <c r="AS8" s="118">
        <f t="shared" si="2"/>
        <v>0.03</v>
      </c>
      <c r="AT8" s="118">
        <f t="shared" si="2"/>
        <v>0.03</v>
      </c>
      <c r="AU8" s="118">
        <f t="shared" si="2"/>
        <v>0.03</v>
      </c>
      <c r="AV8" s="118">
        <f t="shared" si="2"/>
        <v>0.03</v>
      </c>
      <c r="AW8" s="118">
        <f t="shared" si="2"/>
        <v>0.03</v>
      </c>
      <c r="AX8" s="118">
        <f t="shared" si="2"/>
        <v>0.03</v>
      </c>
      <c r="AY8" s="118">
        <f t="shared" si="2"/>
        <v>0.03</v>
      </c>
      <c r="AZ8" s="118">
        <f t="shared" si="2"/>
        <v>0.03</v>
      </c>
      <c r="BA8" s="336"/>
      <c r="BB8" s="330"/>
    </row>
    <row r="9" spans="1:54" ht="24" customHeight="1">
      <c r="A9" s="285"/>
      <c r="B9" s="116" t="s">
        <v>168</v>
      </c>
      <c r="C9" s="76">
        <f>IF(C$5="","",((-1)*(PMT(C$8,C$6,C$5))-C$7))</f>
        <v>8842.962993459616</v>
      </c>
      <c r="D9" s="76">
        <f>IF(D$5="","",((-1)*(PMT(D$8,D$6,D$5))-D$7))</f>
        <v>3537.1851973838484</v>
      </c>
      <c r="E9" s="76">
        <f t="shared" ref="E9:AZ9" si="3">IF(E$5="","",((-1)*(PMT(E$8,E$6,E$5))-E$7))</f>
        <v>8842.962993459616</v>
      </c>
      <c r="F9" s="76">
        <f t="shared" si="3"/>
        <v>17685.925986919232</v>
      </c>
      <c r="G9" s="76">
        <f t="shared" si="3"/>
        <v>14148.740789535394</v>
      </c>
      <c r="H9" s="76">
        <f t="shared" si="3"/>
        <v>884.2962993459621</v>
      </c>
      <c r="I9" s="76">
        <f t="shared" si="3"/>
        <v>2584.5759907739375</v>
      </c>
      <c r="J9" s="76">
        <f t="shared" si="3"/>
        <v>861.52533025797948</v>
      </c>
      <c r="K9" s="76">
        <f t="shared" si="3"/>
        <v>861.52533025797948</v>
      </c>
      <c r="L9" s="76">
        <f t="shared" si="3"/>
        <v>861.52533025797948</v>
      </c>
      <c r="M9" s="76" t="str">
        <f t="shared" si="3"/>
        <v/>
      </c>
      <c r="N9" s="76" t="str">
        <f t="shared" si="3"/>
        <v/>
      </c>
      <c r="O9" s="76" t="str">
        <f t="shared" si="3"/>
        <v/>
      </c>
      <c r="P9" s="76" t="str">
        <f t="shared" si="3"/>
        <v/>
      </c>
      <c r="Q9" s="76" t="str">
        <f t="shared" si="3"/>
        <v/>
      </c>
      <c r="R9" s="76" t="str">
        <f t="shared" si="3"/>
        <v/>
      </c>
      <c r="S9" s="76" t="str">
        <f t="shared" si="3"/>
        <v/>
      </c>
      <c r="T9" s="76" t="str">
        <f t="shared" si="3"/>
        <v/>
      </c>
      <c r="U9" s="76" t="str">
        <f t="shared" si="3"/>
        <v/>
      </c>
      <c r="V9" s="76" t="str">
        <f t="shared" si="3"/>
        <v/>
      </c>
      <c r="W9" s="76" t="str">
        <f t="shared" si="3"/>
        <v/>
      </c>
      <c r="X9" s="76" t="str">
        <f t="shared" si="3"/>
        <v/>
      </c>
      <c r="Y9" s="76" t="str">
        <f t="shared" si="3"/>
        <v/>
      </c>
      <c r="Z9" s="76" t="str">
        <f t="shared" si="3"/>
        <v/>
      </c>
      <c r="AA9" s="76" t="str">
        <f t="shared" si="3"/>
        <v/>
      </c>
      <c r="AB9" s="76" t="str">
        <f t="shared" si="3"/>
        <v/>
      </c>
      <c r="AC9" s="76" t="str">
        <f t="shared" si="3"/>
        <v/>
      </c>
      <c r="AD9" s="76" t="str">
        <f t="shared" si="3"/>
        <v/>
      </c>
      <c r="AE9" s="76" t="str">
        <f t="shared" si="3"/>
        <v/>
      </c>
      <c r="AF9" s="76" t="str">
        <f t="shared" si="3"/>
        <v/>
      </c>
      <c r="AG9" s="76" t="str">
        <f t="shared" si="3"/>
        <v/>
      </c>
      <c r="AH9" s="76" t="str">
        <f t="shared" si="3"/>
        <v/>
      </c>
      <c r="AI9" s="76" t="str">
        <f t="shared" si="3"/>
        <v/>
      </c>
      <c r="AJ9" s="76" t="str">
        <f t="shared" si="3"/>
        <v/>
      </c>
      <c r="AK9" s="76" t="str">
        <f t="shared" si="3"/>
        <v/>
      </c>
      <c r="AL9" s="76" t="str">
        <f t="shared" si="3"/>
        <v/>
      </c>
      <c r="AM9" s="76" t="str">
        <f t="shared" si="3"/>
        <v/>
      </c>
      <c r="AN9" s="76" t="str">
        <f t="shared" si="3"/>
        <v/>
      </c>
      <c r="AO9" s="76" t="str">
        <f t="shared" si="3"/>
        <v/>
      </c>
      <c r="AP9" s="76" t="str">
        <f t="shared" si="3"/>
        <v/>
      </c>
      <c r="AQ9" s="76" t="str">
        <f t="shared" si="3"/>
        <v/>
      </c>
      <c r="AR9" s="76" t="str">
        <f t="shared" si="3"/>
        <v/>
      </c>
      <c r="AS9" s="76" t="str">
        <f t="shared" si="3"/>
        <v/>
      </c>
      <c r="AT9" s="76" t="str">
        <f t="shared" si="3"/>
        <v/>
      </c>
      <c r="AU9" s="76" t="str">
        <f t="shared" si="3"/>
        <v/>
      </c>
      <c r="AV9" s="76" t="str">
        <f t="shared" si="3"/>
        <v/>
      </c>
      <c r="AW9" s="76" t="str">
        <f t="shared" si="3"/>
        <v/>
      </c>
      <c r="AX9" s="76" t="str">
        <f t="shared" si="3"/>
        <v/>
      </c>
      <c r="AY9" s="76" t="str">
        <f t="shared" si="3"/>
        <v/>
      </c>
      <c r="AZ9" s="76" t="str">
        <f t="shared" si="3"/>
        <v/>
      </c>
      <c r="BA9" s="77">
        <f>SUM(C9:AZ9)</f>
        <v>59111.226241651544</v>
      </c>
      <c r="BB9" s="330"/>
    </row>
    <row r="10" spans="1:54" ht="24" customHeight="1">
      <c r="A10" s="285"/>
      <c r="B10" s="116" t="s">
        <v>169</v>
      </c>
      <c r="C10" s="79">
        <v>0.01</v>
      </c>
      <c r="D10" s="79">
        <v>0.01</v>
      </c>
      <c r="E10" s="79">
        <v>0.01</v>
      </c>
      <c r="F10" s="79">
        <v>0.01</v>
      </c>
      <c r="G10" s="79">
        <v>0.01</v>
      </c>
      <c r="H10" s="79">
        <v>0.01</v>
      </c>
      <c r="I10" s="79">
        <v>0.03</v>
      </c>
      <c r="J10" s="79">
        <v>0.03</v>
      </c>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336"/>
      <c r="BB10" s="330"/>
    </row>
    <row r="11" spans="1:54" ht="24" customHeight="1">
      <c r="A11" s="285"/>
      <c r="B11" s="116" t="s">
        <v>170</v>
      </c>
      <c r="C11" s="76">
        <f>IF(C$5="","",(C$5*C$10))</f>
        <v>5000</v>
      </c>
      <c r="D11" s="76">
        <f t="shared" ref="D11:AH11" si="4">IF(D$5="","",(D$5*D$10))</f>
        <v>2000</v>
      </c>
      <c r="E11" s="76">
        <f t="shared" si="4"/>
        <v>5000</v>
      </c>
      <c r="F11" s="76">
        <f>IF(F$5="","",(F$5*F$10))</f>
        <v>10000</v>
      </c>
      <c r="G11" s="76">
        <f t="shared" si="4"/>
        <v>8000</v>
      </c>
      <c r="H11" s="76">
        <f t="shared" si="4"/>
        <v>500</v>
      </c>
      <c r="I11" s="76">
        <f t="shared" si="4"/>
        <v>4500</v>
      </c>
      <c r="J11" s="76">
        <f t="shared" si="4"/>
        <v>1500</v>
      </c>
      <c r="K11" s="76">
        <f t="shared" si="4"/>
        <v>0</v>
      </c>
      <c r="L11" s="76">
        <f t="shared" si="4"/>
        <v>0</v>
      </c>
      <c r="M11" s="76" t="str">
        <f t="shared" si="4"/>
        <v/>
      </c>
      <c r="N11" s="76" t="str">
        <f t="shared" si="4"/>
        <v/>
      </c>
      <c r="O11" s="76" t="str">
        <f t="shared" si="4"/>
        <v/>
      </c>
      <c r="P11" s="76" t="str">
        <f t="shared" si="4"/>
        <v/>
      </c>
      <c r="Q11" s="76" t="str">
        <f t="shared" si="4"/>
        <v/>
      </c>
      <c r="R11" s="76" t="str">
        <f t="shared" si="4"/>
        <v/>
      </c>
      <c r="S11" s="76" t="str">
        <f t="shared" si="4"/>
        <v/>
      </c>
      <c r="T11" s="76" t="str">
        <f t="shared" si="4"/>
        <v/>
      </c>
      <c r="U11" s="76" t="str">
        <f t="shared" si="4"/>
        <v/>
      </c>
      <c r="V11" s="76" t="str">
        <f t="shared" si="4"/>
        <v/>
      </c>
      <c r="W11" s="76" t="str">
        <f t="shared" si="4"/>
        <v/>
      </c>
      <c r="X11" s="76" t="str">
        <f t="shared" si="4"/>
        <v/>
      </c>
      <c r="Y11" s="76" t="str">
        <f t="shared" si="4"/>
        <v/>
      </c>
      <c r="Z11" s="76" t="str">
        <f t="shared" si="4"/>
        <v/>
      </c>
      <c r="AA11" s="76" t="str">
        <f t="shared" si="4"/>
        <v/>
      </c>
      <c r="AB11" s="76" t="str">
        <f t="shared" si="4"/>
        <v/>
      </c>
      <c r="AC11" s="76" t="str">
        <f t="shared" si="4"/>
        <v/>
      </c>
      <c r="AD11" s="76" t="str">
        <f t="shared" si="4"/>
        <v/>
      </c>
      <c r="AE11" s="76" t="str">
        <f t="shared" si="4"/>
        <v/>
      </c>
      <c r="AF11" s="76" t="str">
        <f t="shared" si="4"/>
        <v/>
      </c>
      <c r="AG11" s="76" t="str">
        <f t="shared" si="4"/>
        <v/>
      </c>
      <c r="AH11" s="76" t="str">
        <f t="shared" si="4"/>
        <v/>
      </c>
      <c r="AI11" s="76" t="str">
        <f t="shared" ref="AI11:AZ11" si="5">IF(AI$5="","",(AI$5*AI$10))</f>
        <v/>
      </c>
      <c r="AJ11" s="76" t="str">
        <f t="shared" si="5"/>
        <v/>
      </c>
      <c r="AK11" s="76" t="str">
        <f t="shared" si="5"/>
        <v/>
      </c>
      <c r="AL11" s="76" t="str">
        <f t="shared" si="5"/>
        <v/>
      </c>
      <c r="AM11" s="76" t="str">
        <f t="shared" si="5"/>
        <v/>
      </c>
      <c r="AN11" s="76" t="str">
        <f t="shared" si="5"/>
        <v/>
      </c>
      <c r="AO11" s="76" t="str">
        <f t="shared" si="5"/>
        <v/>
      </c>
      <c r="AP11" s="76" t="str">
        <f t="shared" si="5"/>
        <v/>
      </c>
      <c r="AQ11" s="76" t="str">
        <f t="shared" si="5"/>
        <v/>
      </c>
      <c r="AR11" s="76" t="str">
        <f t="shared" si="5"/>
        <v/>
      </c>
      <c r="AS11" s="76" t="str">
        <f t="shared" si="5"/>
        <v/>
      </c>
      <c r="AT11" s="76" t="str">
        <f t="shared" si="5"/>
        <v/>
      </c>
      <c r="AU11" s="76" t="str">
        <f t="shared" si="5"/>
        <v/>
      </c>
      <c r="AV11" s="76" t="str">
        <f t="shared" si="5"/>
        <v/>
      </c>
      <c r="AW11" s="76" t="str">
        <f t="shared" si="5"/>
        <v/>
      </c>
      <c r="AX11" s="76" t="str">
        <f t="shared" si="5"/>
        <v/>
      </c>
      <c r="AY11" s="76" t="str">
        <f t="shared" si="5"/>
        <v/>
      </c>
      <c r="AZ11" s="76" t="str">
        <f t="shared" si="5"/>
        <v/>
      </c>
      <c r="BA11" s="77">
        <f>SUM(C11:AZ11)</f>
        <v>36500</v>
      </c>
      <c r="BB11" s="330"/>
    </row>
    <row r="12" spans="1:54" ht="24" customHeight="1">
      <c r="A12" s="285"/>
      <c r="B12" s="116" t="s">
        <v>159</v>
      </c>
      <c r="C12" s="79">
        <v>0.03</v>
      </c>
      <c r="D12" s="79">
        <v>0.03</v>
      </c>
      <c r="E12" s="79">
        <v>0.03</v>
      </c>
      <c r="F12" s="79">
        <v>0.03</v>
      </c>
      <c r="G12" s="79">
        <v>0.03</v>
      </c>
      <c r="H12" s="79">
        <v>0.03</v>
      </c>
      <c r="I12" s="79">
        <v>0.05</v>
      </c>
      <c r="J12" s="79">
        <v>0.05</v>
      </c>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336"/>
      <c r="BB12" s="330"/>
    </row>
    <row r="13" spans="1:54" ht="24" customHeight="1">
      <c r="A13" s="285"/>
      <c r="B13" s="116" t="s">
        <v>160</v>
      </c>
      <c r="C13" s="76">
        <f t="shared" ref="C13:AH13" si="6">IF(C$5="","",(C$5*C$12))</f>
        <v>15000</v>
      </c>
      <c r="D13" s="76">
        <f t="shared" si="6"/>
        <v>6000</v>
      </c>
      <c r="E13" s="76">
        <f>IF(E$5="","",(E$5*E$12))</f>
        <v>15000</v>
      </c>
      <c r="F13" s="76">
        <f t="shared" si="6"/>
        <v>30000</v>
      </c>
      <c r="G13" s="76">
        <f t="shared" si="6"/>
        <v>24000</v>
      </c>
      <c r="H13" s="76">
        <f t="shared" si="6"/>
        <v>1500</v>
      </c>
      <c r="I13" s="76">
        <f t="shared" si="6"/>
        <v>7500</v>
      </c>
      <c r="J13" s="76">
        <f t="shared" si="6"/>
        <v>2500</v>
      </c>
      <c r="K13" s="76">
        <f t="shared" si="6"/>
        <v>0</v>
      </c>
      <c r="L13" s="76">
        <f t="shared" si="6"/>
        <v>0</v>
      </c>
      <c r="M13" s="76" t="str">
        <f t="shared" si="6"/>
        <v/>
      </c>
      <c r="N13" s="76" t="str">
        <f t="shared" si="6"/>
        <v/>
      </c>
      <c r="O13" s="76" t="str">
        <f t="shared" si="6"/>
        <v/>
      </c>
      <c r="P13" s="76" t="str">
        <f t="shared" si="6"/>
        <v/>
      </c>
      <c r="Q13" s="76" t="str">
        <f t="shared" si="6"/>
        <v/>
      </c>
      <c r="R13" s="76" t="str">
        <f t="shared" si="6"/>
        <v/>
      </c>
      <c r="S13" s="76" t="str">
        <f t="shared" si="6"/>
        <v/>
      </c>
      <c r="T13" s="76" t="str">
        <f t="shared" si="6"/>
        <v/>
      </c>
      <c r="U13" s="76" t="str">
        <f t="shared" si="6"/>
        <v/>
      </c>
      <c r="V13" s="76" t="str">
        <f t="shared" si="6"/>
        <v/>
      </c>
      <c r="W13" s="76" t="str">
        <f t="shared" si="6"/>
        <v/>
      </c>
      <c r="X13" s="76" t="str">
        <f t="shared" si="6"/>
        <v/>
      </c>
      <c r="Y13" s="76" t="str">
        <f t="shared" si="6"/>
        <v/>
      </c>
      <c r="Z13" s="76" t="str">
        <f t="shared" si="6"/>
        <v/>
      </c>
      <c r="AA13" s="76" t="str">
        <f t="shared" si="6"/>
        <v/>
      </c>
      <c r="AB13" s="76" t="str">
        <f t="shared" si="6"/>
        <v/>
      </c>
      <c r="AC13" s="76" t="str">
        <f t="shared" si="6"/>
        <v/>
      </c>
      <c r="AD13" s="76" t="str">
        <f t="shared" si="6"/>
        <v/>
      </c>
      <c r="AE13" s="76" t="str">
        <f t="shared" si="6"/>
        <v/>
      </c>
      <c r="AF13" s="76" t="str">
        <f t="shared" si="6"/>
        <v/>
      </c>
      <c r="AG13" s="76" t="str">
        <f t="shared" si="6"/>
        <v/>
      </c>
      <c r="AH13" s="76" t="str">
        <f t="shared" si="6"/>
        <v/>
      </c>
      <c r="AI13" s="76" t="str">
        <f t="shared" ref="AI13:AZ13" si="7">IF(AI$5="","",(AI$5*AI$12))</f>
        <v/>
      </c>
      <c r="AJ13" s="76" t="str">
        <f t="shared" si="7"/>
        <v/>
      </c>
      <c r="AK13" s="76" t="str">
        <f t="shared" si="7"/>
        <v/>
      </c>
      <c r="AL13" s="76" t="str">
        <f t="shared" si="7"/>
        <v/>
      </c>
      <c r="AM13" s="76" t="str">
        <f t="shared" si="7"/>
        <v/>
      </c>
      <c r="AN13" s="76" t="str">
        <f t="shared" si="7"/>
        <v/>
      </c>
      <c r="AO13" s="76" t="str">
        <f t="shared" si="7"/>
        <v/>
      </c>
      <c r="AP13" s="76" t="str">
        <f t="shared" si="7"/>
        <v/>
      </c>
      <c r="AQ13" s="76" t="str">
        <f t="shared" si="7"/>
        <v/>
      </c>
      <c r="AR13" s="76" t="str">
        <f t="shared" si="7"/>
        <v/>
      </c>
      <c r="AS13" s="76" t="str">
        <f t="shared" si="7"/>
        <v/>
      </c>
      <c r="AT13" s="76" t="str">
        <f t="shared" si="7"/>
        <v/>
      </c>
      <c r="AU13" s="76" t="str">
        <f t="shared" si="7"/>
        <v/>
      </c>
      <c r="AV13" s="76" t="str">
        <f t="shared" si="7"/>
        <v/>
      </c>
      <c r="AW13" s="76" t="str">
        <f t="shared" si="7"/>
        <v/>
      </c>
      <c r="AX13" s="76" t="str">
        <f t="shared" si="7"/>
        <v/>
      </c>
      <c r="AY13" s="76" t="str">
        <f t="shared" si="7"/>
        <v/>
      </c>
      <c r="AZ13" s="76" t="str">
        <f t="shared" si="7"/>
        <v/>
      </c>
      <c r="BA13" s="77">
        <f>SUM(C13:AZ13)</f>
        <v>101500</v>
      </c>
      <c r="BB13" s="330"/>
    </row>
    <row r="14" spans="1:54" s="337" customFormat="1" ht="24" customHeight="1">
      <c r="A14" s="285"/>
      <c r="B14" s="127" t="s">
        <v>99</v>
      </c>
      <c r="C14" s="77">
        <f t="shared" ref="C14:J14" si="8">IF(C$5="","",(C7+C9+C11+C13))</f>
        <v>45509.629660126287</v>
      </c>
      <c r="D14" s="77">
        <f>IF(D$5="","",(D7+D9+D11+D13))</f>
        <v>18203.851864050514</v>
      </c>
      <c r="E14" s="77">
        <f t="shared" si="8"/>
        <v>45509.629660126287</v>
      </c>
      <c r="F14" s="77">
        <f t="shared" si="8"/>
        <v>91019.259320252575</v>
      </c>
      <c r="G14" s="77">
        <f t="shared" si="8"/>
        <v>72815.407456202054</v>
      </c>
      <c r="H14" s="77">
        <f t="shared" si="8"/>
        <v>4550.9629660126284</v>
      </c>
      <c r="I14" s="77">
        <f t="shared" si="8"/>
        <v>29584.575990773938</v>
      </c>
      <c r="J14" s="77">
        <f t="shared" si="8"/>
        <v>9861.5253302579804</v>
      </c>
      <c r="K14" s="77">
        <f t="shared" ref="K14" si="9">IF(K$5="","",(K7+K9+K11+K13))</f>
        <v>5861.5253302579795</v>
      </c>
      <c r="L14" s="77">
        <f t="shared" ref="L14:AZ14" si="10">IF(L$5="","",(L7+L9+L11+L13))</f>
        <v>5861.5253302579795</v>
      </c>
      <c r="M14" s="77" t="str">
        <f t="shared" si="10"/>
        <v/>
      </c>
      <c r="N14" s="77" t="str">
        <f t="shared" si="10"/>
        <v/>
      </c>
      <c r="O14" s="77" t="str">
        <f t="shared" si="10"/>
        <v/>
      </c>
      <c r="P14" s="77" t="str">
        <f t="shared" si="10"/>
        <v/>
      </c>
      <c r="Q14" s="77" t="str">
        <f t="shared" si="10"/>
        <v/>
      </c>
      <c r="R14" s="77" t="str">
        <f t="shared" si="10"/>
        <v/>
      </c>
      <c r="S14" s="77" t="str">
        <f t="shared" si="10"/>
        <v/>
      </c>
      <c r="T14" s="77" t="str">
        <f t="shared" si="10"/>
        <v/>
      </c>
      <c r="U14" s="77" t="str">
        <f t="shared" si="10"/>
        <v/>
      </c>
      <c r="V14" s="77" t="str">
        <f t="shared" si="10"/>
        <v/>
      </c>
      <c r="W14" s="77" t="str">
        <f t="shared" si="10"/>
        <v/>
      </c>
      <c r="X14" s="77" t="str">
        <f t="shared" si="10"/>
        <v/>
      </c>
      <c r="Y14" s="77" t="str">
        <f t="shared" si="10"/>
        <v/>
      </c>
      <c r="Z14" s="77" t="str">
        <f t="shared" si="10"/>
        <v/>
      </c>
      <c r="AA14" s="77" t="str">
        <f t="shared" si="10"/>
        <v/>
      </c>
      <c r="AB14" s="77" t="str">
        <f t="shared" si="10"/>
        <v/>
      </c>
      <c r="AC14" s="77" t="str">
        <f t="shared" si="10"/>
        <v/>
      </c>
      <c r="AD14" s="77" t="str">
        <f t="shared" si="10"/>
        <v/>
      </c>
      <c r="AE14" s="77" t="str">
        <f t="shared" si="10"/>
        <v/>
      </c>
      <c r="AF14" s="77" t="str">
        <f t="shared" si="10"/>
        <v/>
      </c>
      <c r="AG14" s="77" t="str">
        <f t="shared" si="10"/>
        <v/>
      </c>
      <c r="AH14" s="77" t="str">
        <f t="shared" si="10"/>
        <v/>
      </c>
      <c r="AI14" s="77" t="str">
        <f t="shared" si="10"/>
        <v/>
      </c>
      <c r="AJ14" s="77" t="str">
        <f t="shared" si="10"/>
        <v/>
      </c>
      <c r="AK14" s="77" t="str">
        <f t="shared" si="10"/>
        <v/>
      </c>
      <c r="AL14" s="77" t="str">
        <f t="shared" si="10"/>
        <v/>
      </c>
      <c r="AM14" s="77" t="str">
        <f t="shared" si="10"/>
        <v/>
      </c>
      <c r="AN14" s="77" t="str">
        <f t="shared" si="10"/>
        <v/>
      </c>
      <c r="AO14" s="77" t="str">
        <f t="shared" si="10"/>
        <v/>
      </c>
      <c r="AP14" s="77" t="str">
        <f t="shared" si="10"/>
        <v/>
      </c>
      <c r="AQ14" s="77" t="str">
        <f t="shared" si="10"/>
        <v/>
      </c>
      <c r="AR14" s="77" t="str">
        <f t="shared" si="10"/>
        <v/>
      </c>
      <c r="AS14" s="77" t="str">
        <f t="shared" si="10"/>
        <v/>
      </c>
      <c r="AT14" s="77" t="str">
        <f t="shared" si="10"/>
        <v/>
      </c>
      <c r="AU14" s="77" t="str">
        <f t="shared" si="10"/>
        <v/>
      </c>
      <c r="AV14" s="77" t="str">
        <f t="shared" si="10"/>
        <v/>
      </c>
      <c r="AW14" s="77" t="str">
        <f t="shared" si="10"/>
        <v/>
      </c>
      <c r="AX14" s="77" t="str">
        <f t="shared" si="10"/>
        <v/>
      </c>
      <c r="AY14" s="77" t="str">
        <f t="shared" si="10"/>
        <v/>
      </c>
      <c r="AZ14" s="77" t="str">
        <f t="shared" si="10"/>
        <v/>
      </c>
      <c r="BA14" s="77">
        <f>SUM(C14:AZ14)</f>
        <v>328777.8929083182</v>
      </c>
      <c r="BB14" s="330"/>
    </row>
    <row r="15" spans="1:54" s="338" customFormat="1" ht="24" customHeight="1">
      <c r="A15" s="285"/>
      <c r="B15" s="116" t="str">
        <f>'General calc parameter'!B6</f>
        <v>Administrative and overhead costs</v>
      </c>
      <c r="C15" s="117">
        <f>'General calc parameter'!C6/100</f>
        <v>0.1</v>
      </c>
      <c r="D15" s="118">
        <f>$C$15</f>
        <v>0.1</v>
      </c>
      <c r="E15" s="118">
        <f t="shared" ref="E15:AZ15" si="11">$C$15</f>
        <v>0.1</v>
      </c>
      <c r="F15" s="118">
        <f t="shared" si="11"/>
        <v>0.1</v>
      </c>
      <c r="G15" s="118">
        <f t="shared" si="11"/>
        <v>0.1</v>
      </c>
      <c r="H15" s="118">
        <f t="shared" si="11"/>
        <v>0.1</v>
      </c>
      <c r="I15" s="118">
        <f t="shared" si="11"/>
        <v>0.1</v>
      </c>
      <c r="J15" s="118">
        <f t="shared" si="11"/>
        <v>0.1</v>
      </c>
      <c r="K15" s="118">
        <f t="shared" si="11"/>
        <v>0.1</v>
      </c>
      <c r="L15" s="118">
        <f t="shared" si="11"/>
        <v>0.1</v>
      </c>
      <c r="M15" s="118">
        <f t="shared" si="11"/>
        <v>0.1</v>
      </c>
      <c r="N15" s="118">
        <f t="shared" si="11"/>
        <v>0.1</v>
      </c>
      <c r="O15" s="118">
        <f t="shared" si="11"/>
        <v>0.1</v>
      </c>
      <c r="P15" s="118">
        <f t="shared" si="11"/>
        <v>0.1</v>
      </c>
      <c r="Q15" s="118">
        <f t="shared" si="11"/>
        <v>0.1</v>
      </c>
      <c r="R15" s="118">
        <f t="shared" si="11"/>
        <v>0.1</v>
      </c>
      <c r="S15" s="118">
        <f t="shared" si="11"/>
        <v>0.1</v>
      </c>
      <c r="T15" s="118">
        <f t="shared" si="11"/>
        <v>0.1</v>
      </c>
      <c r="U15" s="118">
        <f t="shared" si="11"/>
        <v>0.1</v>
      </c>
      <c r="V15" s="118">
        <f t="shared" si="11"/>
        <v>0.1</v>
      </c>
      <c r="W15" s="118">
        <f t="shared" si="11"/>
        <v>0.1</v>
      </c>
      <c r="X15" s="118">
        <f t="shared" si="11"/>
        <v>0.1</v>
      </c>
      <c r="Y15" s="118">
        <f t="shared" si="11"/>
        <v>0.1</v>
      </c>
      <c r="Z15" s="118">
        <f t="shared" si="11"/>
        <v>0.1</v>
      </c>
      <c r="AA15" s="118">
        <f t="shared" si="11"/>
        <v>0.1</v>
      </c>
      <c r="AB15" s="118">
        <f t="shared" si="11"/>
        <v>0.1</v>
      </c>
      <c r="AC15" s="118">
        <f t="shared" si="11"/>
        <v>0.1</v>
      </c>
      <c r="AD15" s="118">
        <f t="shared" si="11"/>
        <v>0.1</v>
      </c>
      <c r="AE15" s="118">
        <f t="shared" si="11"/>
        <v>0.1</v>
      </c>
      <c r="AF15" s="118">
        <f t="shared" si="11"/>
        <v>0.1</v>
      </c>
      <c r="AG15" s="118">
        <f t="shared" si="11"/>
        <v>0.1</v>
      </c>
      <c r="AH15" s="118">
        <f t="shared" si="11"/>
        <v>0.1</v>
      </c>
      <c r="AI15" s="118">
        <f t="shared" si="11"/>
        <v>0.1</v>
      </c>
      <c r="AJ15" s="118">
        <f t="shared" si="11"/>
        <v>0.1</v>
      </c>
      <c r="AK15" s="118">
        <f t="shared" si="11"/>
        <v>0.1</v>
      </c>
      <c r="AL15" s="118">
        <f t="shared" si="11"/>
        <v>0.1</v>
      </c>
      <c r="AM15" s="118">
        <f t="shared" si="11"/>
        <v>0.1</v>
      </c>
      <c r="AN15" s="118">
        <f t="shared" si="11"/>
        <v>0.1</v>
      </c>
      <c r="AO15" s="118">
        <f t="shared" si="11"/>
        <v>0.1</v>
      </c>
      <c r="AP15" s="118">
        <f t="shared" si="11"/>
        <v>0.1</v>
      </c>
      <c r="AQ15" s="118">
        <f t="shared" si="11"/>
        <v>0.1</v>
      </c>
      <c r="AR15" s="118">
        <f t="shared" si="11"/>
        <v>0.1</v>
      </c>
      <c r="AS15" s="118">
        <f t="shared" si="11"/>
        <v>0.1</v>
      </c>
      <c r="AT15" s="118">
        <f t="shared" si="11"/>
        <v>0.1</v>
      </c>
      <c r="AU15" s="118">
        <f t="shared" si="11"/>
        <v>0.1</v>
      </c>
      <c r="AV15" s="118">
        <f t="shared" si="11"/>
        <v>0.1</v>
      </c>
      <c r="AW15" s="118">
        <f t="shared" si="11"/>
        <v>0.1</v>
      </c>
      <c r="AX15" s="118">
        <f t="shared" si="11"/>
        <v>0.1</v>
      </c>
      <c r="AY15" s="118">
        <f t="shared" si="11"/>
        <v>0.1</v>
      </c>
      <c r="AZ15" s="118">
        <f t="shared" si="11"/>
        <v>0.1</v>
      </c>
      <c r="BA15" s="336"/>
      <c r="BB15" s="330"/>
    </row>
    <row r="16" spans="1:54" ht="24" customHeight="1">
      <c r="A16" s="285"/>
      <c r="B16" s="116" t="s">
        <v>171</v>
      </c>
      <c r="C16" s="76">
        <f t="shared" ref="C16:AH16" si="12">IF(C$5="","",(C$14*C$15))</f>
        <v>4550.9629660126293</v>
      </c>
      <c r="D16" s="76">
        <f t="shared" si="12"/>
        <v>1820.3851864050514</v>
      </c>
      <c r="E16" s="76">
        <f t="shared" si="12"/>
        <v>4550.9629660126293</v>
      </c>
      <c r="F16" s="76">
        <f t="shared" si="12"/>
        <v>9101.9259320252586</v>
      </c>
      <c r="G16" s="76">
        <f t="shared" si="12"/>
        <v>7281.5407456202056</v>
      </c>
      <c r="H16" s="76">
        <f t="shared" si="12"/>
        <v>455.09629660126285</v>
      </c>
      <c r="I16" s="76">
        <f t="shared" si="12"/>
        <v>2958.4575990773938</v>
      </c>
      <c r="J16" s="76">
        <f t="shared" si="12"/>
        <v>986.15253302579811</v>
      </c>
      <c r="K16" s="76">
        <f t="shared" si="12"/>
        <v>586.15253302579799</v>
      </c>
      <c r="L16" s="76">
        <f t="shared" si="12"/>
        <v>586.15253302579799</v>
      </c>
      <c r="M16" s="76" t="str">
        <f t="shared" si="12"/>
        <v/>
      </c>
      <c r="N16" s="76" t="str">
        <f t="shared" si="12"/>
        <v/>
      </c>
      <c r="O16" s="76" t="str">
        <f t="shared" si="12"/>
        <v/>
      </c>
      <c r="P16" s="76" t="str">
        <f t="shared" si="12"/>
        <v/>
      </c>
      <c r="Q16" s="76" t="str">
        <f t="shared" si="12"/>
        <v/>
      </c>
      <c r="R16" s="76" t="str">
        <f t="shared" si="12"/>
        <v/>
      </c>
      <c r="S16" s="76" t="str">
        <f t="shared" si="12"/>
        <v/>
      </c>
      <c r="T16" s="76" t="str">
        <f t="shared" si="12"/>
        <v/>
      </c>
      <c r="U16" s="76" t="str">
        <f t="shared" si="12"/>
        <v/>
      </c>
      <c r="V16" s="76" t="str">
        <f t="shared" si="12"/>
        <v/>
      </c>
      <c r="W16" s="76" t="str">
        <f t="shared" si="12"/>
        <v/>
      </c>
      <c r="X16" s="76" t="str">
        <f t="shared" si="12"/>
        <v/>
      </c>
      <c r="Y16" s="76" t="str">
        <f t="shared" si="12"/>
        <v/>
      </c>
      <c r="Z16" s="76" t="str">
        <f t="shared" si="12"/>
        <v/>
      </c>
      <c r="AA16" s="76" t="str">
        <f t="shared" si="12"/>
        <v/>
      </c>
      <c r="AB16" s="76" t="str">
        <f t="shared" si="12"/>
        <v/>
      </c>
      <c r="AC16" s="76" t="str">
        <f t="shared" si="12"/>
        <v/>
      </c>
      <c r="AD16" s="76" t="str">
        <f t="shared" si="12"/>
        <v/>
      </c>
      <c r="AE16" s="76" t="str">
        <f t="shared" si="12"/>
        <v/>
      </c>
      <c r="AF16" s="76" t="str">
        <f t="shared" si="12"/>
        <v/>
      </c>
      <c r="AG16" s="76" t="str">
        <f t="shared" si="12"/>
        <v/>
      </c>
      <c r="AH16" s="76" t="str">
        <f t="shared" si="12"/>
        <v/>
      </c>
      <c r="AI16" s="76" t="str">
        <f t="shared" ref="AI16:AZ16" si="13">IF(AI$5="","",(AI$14*AI$15))</f>
        <v/>
      </c>
      <c r="AJ16" s="76" t="str">
        <f t="shared" si="13"/>
        <v/>
      </c>
      <c r="AK16" s="76" t="str">
        <f t="shared" si="13"/>
        <v/>
      </c>
      <c r="AL16" s="76" t="str">
        <f t="shared" si="13"/>
        <v/>
      </c>
      <c r="AM16" s="76" t="str">
        <f t="shared" si="13"/>
        <v/>
      </c>
      <c r="AN16" s="76" t="str">
        <f t="shared" si="13"/>
        <v/>
      </c>
      <c r="AO16" s="76" t="str">
        <f t="shared" si="13"/>
        <v/>
      </c>
      <c r="AP16" s="76" t="str">
        <f t="shared" si="13"/>
        <v/>
      </c>
      <c r="AQ16" s="76" t="str">
        <f t="shared" si="13"/>
        <v/>
      </c>
      <c r="AR16" s="76" t="str">
        <f t="shared" si="13"/>
        <v/>
      </c>
      <c r="AS16" s="76" t="str">
        <f t="shared" si="13"/>
        <v/>
      </c>
      <c r="AT16" s="76" t="str">
        <f t="shared" si="13"/>
        <v/>
      </c>
      <c r="AU16" s="76" t="str">
        <f t="shared" si="13"/>
        <v/>
      </c>
      <c r="AV16" s="76" t="str">
        <f t="shared" si="13"/>
        <v/>
      </c>
      <c r="AW16" s="76" t="str">
        <f t="shared" si="13"/>
        <v/>
      </c>
      <c r="AX16" s="76" t="str">
        <f t="shared" si="13"/>
        <v/>
      </c>
      <c r="AY16" s="76" t="str">
        <f t="shared" si="13"/>
        <v/>
      </c>
      <c r="AZ16" s="76" t="str">
        <f t="shared" si="13"/>
        <v/>
      </c>
      <c r="BA16" s="77">
        <f>SUM(C16:AZ16)</f>
        <v>32877.789290831824</v>
      </c>
      <c r="BB16" s="330"/>
    </row>
    <row r="17" spans="1:54" s="337" customFormat="1" ht="24" customHeight="1">
      <c r="A17" s="285"/>
      <c r="B17" s="127" t="s">
        <v>101</v>
      </c>
      <c r="C17" s="77">
        <f t="shared" ref="C17:I17" si="14">IF(C$5="","",(C14+C16))</f>
        <v>50060.592626138918</v>
      </c>
      <c r="D17" s="77">
        <f>IF(D$5="","",(D14+D16))</f>
        <v>20024.237050455566</v>
      </c>
      <c r="E17" s="77">
        <f t="shared" si="14"/>
        <v>50060.592626138918</v>
      </c>
      <c r="F17" s="77">
        <f t="shared" si="14"/>
        <v>100121.18525227784</v>
      </c>
      <c r="G17" s="77">
        <f t="shared" si="14"/>
        <v>80096.948201822262</v>
      </c>
      <c r="H17" s="77">
        <f t="shared" si="14"/>
        <v>5006.0592626138914</v>
      </c>
      <c r="I17" s="77">
        <f t="shared" si="14"/>
        <v>32543.033589851329</v>
      </c>
      <c r="J17" s="77">
        <f>IF(J$5="","",(J14+J16))</f>
        <v>10847.677863283778</v>
      </c>
      <c r="K17" s="77">
        <f t="shared" ref="K17:AZ17" si="15">IF(K$5="","",(K14+K16))</f>
        <v>6447.6778632837777</v>
      </c>
      <c r="L17" s="77">
        <f t="shared" si="15"/>
        <v>6447.6778632837777</v>
      </c>
      <c r="M17" s="77" t="str">
        <f t="shared" si="15"/>
        <v/>
      </c>
      <c r="N17" s="77" t="str">
        <f t="shared" si="15"/>
        <v/>
      </c>
      <c r="O17" s="77" t="str">
        <f t="shared" si="15"/>
        <v/>
      </c>
      <c r="P17" s="77" t="str">
        <f t="shared" si="15"/>
        <v/>
      </c>
      <c r="Q17" s="77" t="str">
        <f t="shared" si="15"/>
        <v/>
      </c>
      <c r="R17" s="77" t="str">
        <f t="shared" si="15"/>
        <v/>
      </c>
      <c r="S17" s="77" t="str">
        <f t="shared" si="15"/>
        <v/>
      </c>
      <c r="T17" s="77" t="str">
        <f t="shared" si="15"/>
        <v/>
      </c>
      <c r="U17" s="77" t="str">
        <f t="shared" si="15"/>
        <v/>
      </c>
      <c r="V17" s="77" t="str">
        <f t="shared" si="15"/>
        <v/>
      </c>
      <c r="W17" s="77" t="str">
        <f t="shared" si="15"/>
        <v/>
      </c>
      <c r="X17" s="77" t="str">
        <f t="shared" si="15"/>
        <v/>
      </c>
      <c r="Y17" s="77" t="str">
        <f t="shared" si="15"/>
        <v/>
      </c>
      <c r="Z17" s="77" t="str">
        <f t="shared" si="15"/>
        <v/>
      </c>
      <c r="AA17" s="77" t="str">
        <f t="shared" si="15"/>
        <v/>
      </c>
      <c r="AB17" s="77" t="str">
        <f t="shared" si="15"/>
        <v/>
      </c>
      <c r="AC17" s="77" t="str">
        <f t="shared" si="15"/>
        <v/>
      </c>
      <c r="AD17" s="77" t="str">
        <f t="shared" si="15"/>
        <v/>
      </c>
      <c r="AE17" s="77" t="str">
        <f t="shared" si="15"/>
        <v/>
      </c>
      <c r="AF17" s="77" t="str">
        <f t="shared" si="15"/>
        <v/>
      </c>
      <c r="AG17" s="77" t="str">
        <f t="shared" si="15"/>
        <v/>
      </c>
      <c r="AH17" s="77" t="str">
        <f t="shared" si="15"/>
        <v/>
      </c>
      <c r="AI17" s="77" t="str">
        <f t="shared" si="15"/>
        <v/>
      </c>
      <c r="AJ17" s="77" t="str">
        <f t="shared" si="15"/>
        <v/>
      </c>
      <c r="AK17" s="77" t="str">
        <f t="shared" si="15"/>
        <v/>
      </c>
      <c r="AL17" s="77" t="str">
        <f t="shared" si="15"/>
        <v/>
      </c>
      <c r="AM17" s="77" t="str">
        <f t="shared" si="15"/>
        <v/>
      </c>
      <c r="AN17" s="77" t="str">
        <f t="shared" si="15"/>
        <v/>
      </c>
      <c r="AO17" s="77" t="str">
        <f t="shared" si="15"/>
        <v/>
      </c>
      <c r="AP17" s="77" t="str">
        <f t="shared" si="15"/>
        <v/>
      </c>
      <c r="AQ17" s="77" t="str">
        <f t="shared" si="15"/>
        <v/>
      </c>
      <c r="AR17" s="77" t="str">
        <f t="shared" si="15"/>
        <v/>
      </c>
      <c r="AS17" s="77" t="str">
        <f t="shared" si="15"/>
        <v/>
      </c>
      <c r="AT17" s="77" t="str">
        <f t="shared" si="15"/>
        <v/>
      </c>
      <c r="AU17" s="77" t="str">
        <f t="shared" si="15"/>
        <v/>
      </c>
      <c r="AV17" s="77" t="str">
        <f t="shared" si="15"/>
        <v/>
      </c>
      <c r="AW17" s="77" t="str">
        <f t="shared" si="15"/>
        <v/>
      </c>
      <c r="AX17" s="77" t="str">
        <f t="shared" si="15"/>
        <v/>
      </c>
      <c r="AY17" s="77" t="str">
        <f t="shared" si="15"/>
        <v/>
      </c>
      <c r="AZ17" s="77" t="str">
        <f t="shared" si="15"/>
        <v/>
      </c>
      <c r="BA17" s="77">
        <f>SUM(C17:AZ17)</f>
        <v>361655.68219915009</v>
      </c>
      <c r="BB17" s="330"/>
    </row>
    <row r="18" spans="1:54" ht="24" customHeight="1">
      <c r="A18" s="285"/>
      <c r="B18" s="116" t="str">
        <f>'General calc parameter'!B7</f>
        <v>Surcharge for risk and profit</v>
      </c>
      <c r="C18" s="117">
        <f>'General calc parameter'!C7/100</f>
        <v>0</v>
      </c>
      <c r="D18" s="118">
        <f>$C$18</f>
        <v>0</v>
      </c>
      <c r="E18" s="118">
        <f t="shared" ref="E18:AZ18" si="16">$C$18</f>
        <v>0</v>
      </c>
      <c r="F18" s="118">
        <f t="shared" si="16"/>
        <v>0</v>
      </c>
      <c r="G18" s="118">
        <f t="shared" si="16"/>
        <v>0</v>
      </c>
      <c r="H18" s="118">
        <f t="shared" si="16"/>
        <v>0</v>
      </c>
      <c r="I18" s="118">
        <f t="shared" si="16"/>
        <v>0</v>
      </c>
      <c r="J18" s="118">
        <f t="shared" si="16"/>
        <v>0</v>
      </c>
      <c r="K18" s="118">
        <f t="shared" si="16"/>
        <v>0</v>
      </c>
      <c r="L18" s="118">
        <f t="shared" si="16"/>
        <v>0</v>
      </c>
      <c r="M18" s="118">
        <f t="shared" si="16"/>
        <v>0</v>
      </c>
      <c r="N18" s="118">
        <f t="shared" si="16"/>
        <v>0</v>
      </c>
      <c r="O18" s="118">
        <f t="shared" si="16"/>
        <v>0</v>
      </c>
      <c r="P18" s="118">
        <f t="shared" si="16"/>
        <v>0</v>
      </c>
      <c r="Q18" s="118">
        <f t="shared" si="16"/>
        <v>0</v>
      </c>
      <c r="R18" s="118">
        <f t="shared" si="16"/>
        <v>0</v>
      </c>
      <c r="S18" s="118">
        <f t="shared" si="16"/>
        <v>0</v>
      </c>
      <c r="T18" s="118">
        <f t="shared" si="16"/>
        <v>0</v>
      </c>
      <c r="U18" s="118">
        <f t="shared" si="16"/>
        <v>0</v>
      </c>
      <c r="V18" s="118">
        <f t="shared" si="16"/>
        <v>0</v>
      </c>
      <c r="W18" s="118">
        <f t="shared" si="16"/>
        <v>0</v>
      </c>
      <c r="X18" s="118">
        <f t="shared" si="16"/>
        <v>0</v>
      </c>
      <c r="Y18" s="118">
        <f t="shared" si="16"/>
        <v>0</v>
      </c>
      <c r="Z18" s="118">
        <f t="shared" si="16"/>
        <v>0</v>
      </c>
      <c r="AA18" s="118">
        <f t="shared" si="16"/>
        <v>0</v>
      </c>
      <c r="AB18" s="118">
        <f t="shared" si="16"/>
        <v>0</v>
      </c>
      <c r="AC18" s="118">
        <f t="shared" si="16"/>
        <v>0</v>
      </c>
      <c r="AD18" s="118">
        <f t="shared" si="16"/>
        <v>0</v>
      </c>
      <c r="AE18" s="118">
        <f t="shared" si="16"/>
        <v>0</v>
      </c>
      <c r="AF18" s="118">
        <f t="shared" si="16"/>
        <v>0</v>
      </c>
      <c r="AG18" s="118">
        <f t="shared" si="16"/>
        <v>0</v>
      </c>
      <c r="AH18" s="118">
        <f t="shared" si="16"/>
        <v>0</v>
      </c>
      <c r="AI18" s="118">
        <f t="shared" si="16"/>
        <v>0</v>
      </c>
      <c r="AJ18" s="118">
        <f t="shared" si="16"/>
        <v>0</v>
      </c>
      <c r="AK18" s="118">
        <f t="shared" si="16"/>
        <v>0</v>
      </c>
      <c r="AL18" s="118">
        <f t="shared" si="16"/>
        <v>0</v>
      </c>
      <c r="AM18" s="118">
        <f t="shared" si="16"/>
        <v>0</v>
      </c>
      <c r="AN18" s="118">
        <f t="shared" si="16"/>
        <v>0</v>
      </c>
      <c r="AO18" s="118">
        <f t="shared" si="16"/>
        <v>0</v>
      </c>
      <c r="AP18" s="118">
        <f t="shared" si="16"/>
        <v>0</v>
      </c>
      <c r="AQ18" s="118">
        <f t="shared" si="16"/>
        <v>0</v>
      </c>
      <c r="AR18" s="118">
        <f t="shared" si="16"/>
        <v>0</v>
      </c>
      <c r="AS18" s="118">
        <f t="shared" si="16"/>
        <v>0</v>
      </c>
      <c r="AT18" s="118">
        <f t="shared" si="16"/>
        <v>0</v>
      </c>
      <c r="AU18" s="118">
        <f t="shared" si="16"/>
        <v>0</v>
      </c>
      <c r="AV18" s="118">
        <f t="shared" si="16"/>
        <v>0</v>
      </c>
      <c r="AW18" s="118">
        <f t="shared" si="16"/>
        <v>0</v>
      </c>
      <c r="AX18" s="118">
        <f t="shared" si="16"/>
        <v>0</v>
      </c>
      <c r="AY18" s="118">
        <f t="shared" si="16"/>
        <v>0</v>
      </c>
      <c r="AZ18" s="118">
        <f t="shared" si="16"/>
        <v>0</v>
      </c>
      <c r="BA18" s="336"/>
      <c r="BB18" s="330"/>
    </row>
    <row r="19" spans="1:54" ht="24" customHeight="1">
      <c r="A19" s="285"/>
      <c r="B19" s="116" t="s">
        <v>145</v>
      </c>
      <c r="C19" s="76">
        <f t="shared" ref="C19:AH19" si="17">IF(C$5="","",(C$17*C$18))</f>
        <v>0</v>
      </c>
      <c r="D19" s="76">
        <f t="shared" si="17"/>
        <v>0</v>
      </c>
      <c r="E19" s="76">
        <f t="shared" si="17"/>
        <v>0</v>
      </c>
      <c r="F19" s="76">
        <f t="shared" si="17"/>
        <v>0</v>
      </c>
      <c r="G19" s="76">
        <f t="shared" si="17"/>
        <v>0</v>
      </c>
      <c r="H19" s="76">
        <f t="shared" si="17"/>
        <v>0</v>
      </c>
      <c r="I19" s="76">
        <f t="shared" si="17"/>
        <v>0</v>
      </c>
      <c r="J19" s="76">
        <f t="shared" si="17"/>
        <v>0</v>
      </c>
      <c r="K19" s="76">
        <f t="shared" si="17"/>
        <v>0</v>
      </c>
      <c r="L19" s="76">
        <f t="shared" si="17"/>
        <v>0</v>
      </c>
      <c r="M19" s="76" t="str">
        <f t="shared" si="17"/>
        <v/>
      </c>
      <c r="N19" s="76" t="str">
        <f t="shared" si="17"/>
        <v/>
      </c>
      <c r="O19" s="76" t="str">
        <f t="shared" si="17"/>
        <v/>
      </c>
      <c r="P19" s="76" t="str">
        <f t="shared" si="17"/>
        <v/>
      </c>
      <c r="Q19" s="76" t="str">
        <f t="shared" si="17"/>
        <v/>
      </c>
      <c r="R19" s="76" t="str">
        <f t="shared" si="17"/>
        <v/>
      </c>
      <c r="S19" s="76" t="str">
        <f t="shared" si="17"/>
        <v/>
      </c>
      <c r="T19" s="76" t="str">
        <f t="shared" si="17"/>
        <v/>
      </c>
      <c r="U19" s="76" t="str">
        <f t="shared" si="17"/>
        <v/>
      </c>
      <c r="V19" s="76" t="str">
        <f t="shared" si="17"/>
        <v/>
      </c>
      <c r="W19" s="76" t="str">
        <f t="shared" si="17"/>
        <v/>
      </c>
      <c r="X19" s="76" t="str">
        <f t="shared" si="17"/>
        <v/>
      </c>
      <c r="Y19" s="76" t="str">
        <f t="shared" si="17"/>
        <v/>
      </c>
      <c r="Z19" s="76" t="str">
        <f t="shared" si="17"/>
        <v/>
      </c>
      <c r="AA19" s="76" t="str">
        <f t="shared" si="17"/>
        <v/>
      </c>
      <c r="AB19" s="76" t="str">
        <f t="shared" si="17"/>
        <v/>
      </c>
      <c r="AC19" s="76" t="str">
        <f t="shared" si="17"/>
        <v/>
      </c>
      <c r="AD19" s="76" t="str">
        <f t="shared" si="17"/>
        <v/>
      </c>
      <c r="AE19" s="76" t="str">
        <f t="shared" si="17"/>
        <v/>
      </c>
      <c r="AF19" s="76" t="str">
        <f t="shared" si="17"/>
        <v/>
      </c>
      <c r="AG19" s="76" t="str">
        <f t="shared" si="17"/>
        <v/>
      </c>
      <c r="AH19" s="76" t="str">
        <f t="shared" si="17"/>
        <v/>
      </c>
      <c r="AI19" s="76" t="str">
        <f t="shared" ref="AI19:AZ19" si="18">IF(AI$5="","",(AI$17*AI$18))</f>
        <v/>
      </c>
      <c r="AJ19" s="76" t="str">
        <f t="shared" si="18"/>
        <v/>
      </c>
      <c r="AK19" s="76" t="str">
        <f t="shared" si="18"/>
        <v/>
      </c>
      <c r="AL19" s="76" t="str">
        <f t="shared" si="18"/>
        <v/>
      </c>
      <c r="AM19" s="76" t="str">
        <f t="shared" si="18"/>
        <v/>
      </c>
      <c r="AN19" s="76" t="str">
        <f t="shared" si="18"/>
        <v/>
      </c>
      <c r="AO19" s="76" t="str">
        <f t="shared" si="18"/>
        <v/>
      </c>
      <c r="AP19" s="76" t="str">
        <f t="shared" si="18"/>
        <v/>
      </c>
      <c r="AQ19" s="76" t="str">
        <f t="shared" si="18"/>
        <v/>
      </c>
      <c r="AR19" s="76" t="str">
        <f t="shared" si="18"/>
        <v/>
      </c>
      <c r="AS19" s="76" t="str">
        <f t="shared" si="18"/>
        <v/>
      </c>
      <c r="AT19" s="76" t="str">
        <f t="shared" si="18"/>
        <v/>
      </c>
      <c r="AU19" s="76" t="str">
        <f t="shared" si="18"/>
        <v/>
      </c>
      <c r="AV19" s="76" t="str">
        <f t="shared" si="18"/>
        <v/>
      </c>
      <c r="AW19" s="76" t="str">
        <f t="shared" si="18"/>
        <v/>
      </c>
      <c r="AX19" s="76" t="str">
        <f t="shared" si="18"/>
        <v/>
      </c>
      <c r="AY19" s="76" t="str">
        <f t="shared" si="18"/>
        <v/>
      </c>
      <c r="AZ19" s="76" t="str">
        <f t="shared" si="18"/>
        <v/>
      </c>
      <c r="BA19" s="77">
        <f>SUM(C19:AZ19)</f>
        <v>0</v>
      </c>
      <c r="BB19" s="330"/>
    </row>
    <row r="20" spans="1:54" s="337" customFormat="1" ht="24" customHeight="1">
      <c r="A20" s="285"/>
      <c r="B20" s="127" t="s">
        <v>103</v>
      </c>
      <c r="C20" s="77">
        <f t="shared" ref="C20:J20" si="19">IF(C$5="","",(C17+C19))</f>
        <v>50060.592626138918</v>
      </c>
      <c r="D20" s="77">
        <f t="shared" si="19"/>
        <v>20024.237050455566</v>
      </c>
      <c r="E20" s="77">
        <f t="shared" si="19"/>
        <v>50060.592626138918</v>
      </c>
      <c r="F20" s="77">
        <f t="shared" si="19"/>
        <v>100121.18525227784</v>
      </c>
      <c r="G20" s="77">
        <f t="shared" si="19"/>
        <v>80096.948201822262</v>
      </c>
      <c r="H20" s="77">
        <f t="shared" si="19"/>
        <v>5006.0592626138914</v>
      </c>
      <c r="I20" s="77">
        <f t="shared" si="19"/>
        <v>32543.033589851329</v>
      </c>
      <c r="J20" s="77">
        <f t="shared" si="19"/>
        <v>10847.677863283778</v>
      </c>
      <c r="K20" s="77">
        <f t="shared" ref="K20:AZ20" si="20">IF(K$5="","",(K17+K19))</f>
        <v>6447.6778632837777</v>
      </c>
      <c r="L20" s="77">
        <f t="shared" si="20"/>
        <v>6447.6778632837777</v>
      </c>
      <c r="M20" s="77" t="str">
        <f t="shared" si="20"/>
        <v/>
      </c>
      <c r="N20" s="77" t="str">
        <f t="shared" si="20"/>
        <v/>
      </c>
      <c r="O20" s="77" t="str">
        <f t="shared" si="20"/>
        <v/>
      </c>
      <c r="P20" s="77" t="str">
        <f t="shared" si="20"/>
        <v/>
      </c>
      <c r="Q20" s="77" t="str">
        <f t="shared" si="20"/>
        <v/>
      </c>
      <c r="R20" s="77" t="str">
        <f t="shared" si="20"/>
        <v/>
      </c>
      <c r="S20" s="77" t="str">
        <f t="shared" si="20"/>
        <v/>
      </c>
      <c r="T20" s="77" t="str">
        <f t="shared" si="20"/>
        <v/>
      </c>
      <c r="U20" s="77" t="str">
        <f t="shared" si="20"/>
        <v/>
      </c>
      <c r="V20" s="77" t="str">
        <f t="shared" si="20"/>
        <v/>
      </c>
      <c r="W20" s="77" t="str">
        <f t="shared" si="20"/>
        <v/>
      </c>
      <c r="X20" s="77" t="str">
        <f t="shared" si="20"/>
        <v/>
      </c>
      <c r="Y20" s="77" t="str">
        <f t="shared" si="20"/>
        <v/>
      </c>
      <c r="Z20" s="77" t="str">
        <f t="shared" si="20"/>
        <v/>
      </c>
      <c r="AA20" s="77" t="str">
        <f t="shared" si="20"/>
        <v/>
      </c>
      <c r="AB20" s="77" t="str">
        <f t="shared" si="20"/>
        <v/>
      </c>
      <c r="AC20" s="77" t="str">
        <f t="shared" si="20"/>
        <v/>
      </c>
      <c r="AD20" s="77" t="str">
        <f t="shared" si="20"/>
        <v/>
      </c>
      <c r="AE20" s="77" t="str">
        <f t="shared" si="20"/>
        <v/>
      </c>
      <c r="AF20" s="77" t="str">
        <f t="shared" si="20"/>
        <v/>
      </c>
      <c r="AG20" s="77" t="str">
        <f t="shared" si="20"/>
        <v/>
      </c>
      <c r="AH20" s="77" t="str">
        <f t="shared" si="20"/>
        <v/>
      </c>
      <c r="AI20" s="77" t="str">
        <f t="shared" si="20"/>
        <v/>
      </c>
      <c r="AJ20" s="77" t="str">
        <f t="shared" si="20"/>
        <v/>
      </c>
      <c r="AK20" s="77" t="str">
        <f t="shared" si="20"/>
        <v/>
      </c>
      <c r="AL20" s="77" t="str">
        <f t="shared" si="20"/>
        <v/>
      </c>
      <c r="AM20" s="77" t="str">
        <f t="shared" si="20"/>
        <v/>
      </c>
      <c r="AN20" s="77" t="str">
        <f t="shared" si="20"/>
        <v/>
      </c>
      <c r="AO20" s="77" t="str">
        <f t="shared" si="20"/>
        <v/>
      </c>
      <c r="AP20" s="77" t="str">
        <f t="shared" si="20"/>
        <v/>
      </c>
      <c r="AQ20" s="77" t="str">
        <f t="shared" si="20"/>
        <v/>
      </c>
      <c r="AR20" s="77" t="str">
        <f t="shared" si="20"/>
        <v/>
      </c>
      <c r="AS20" s="77" t="str">
        <f t="shared" si="20"/>
        <v/>
      </c>
      <c r="AT20" s="77" t="str">
        <f t="shared" si="20"/>
        <v/>
      </c>
      <c r="AU20" s="77" t="str">
        <f t="shared" si="20"/>
        <v/>
      </c>
      <c r="AV20" s="77" t="str">
        <f t="shared" si="20"/>
        <v/>
      </c>
      <c r="AW20" s="77" t="str">
        <f t="shared" si="20"/>
        <v/>
      </c>
      <c r="AX20" s="77" t="str">
        <f t="shared" si="20"/>
        <v/>
      </c>
      <c r="AY20" s="77" t="str">
        <f t="shared" si="20"/>
        <v/>
      </c>
      <c r="AZ20" s="77" t="str">
        <f t="shared" si="20"/>
        <v/>
      </c>
      <c r="BA20" s="77">
        <f>SUM(C20:AZ20)</f>
        <v>361655.68219915009</v>
      </c>
      <c r="BB20" s="330"/>
    </row>
    <row r="21" spans="1:54" ht="24" customHeight="1">
      <c r="A21" s="285"/>
      <c r="B21" s="116" t="str">
        <f>'General calc parameter'!B8</f>
        <v>Value added tax</v>
      </c>
      <c r="C21" s="117">
        <f>'General calc parameter'!C8/100</f>
        <v>0</v>
      </c>
      <c r="D21" s="118">
        <f>$C$21</f>
        <v>0</v>
      </c>
      <c r="E21" s="118">
        <f t="shared" ref="E21:AZ21" si="21">$C$21</f>
        <v>0</v>
      </c>
      <c r="F21" s="118">
        <f t="shared" si="21"/>
        <v>0</v>
      </c>
      <c r="G21" s="118">
        <f t="shared" si="21"/>
        <v>0</v>
      </c>
      <c r="H21" s="118">
        <f t="shared" si="21"/>
        <v>0</v>
      </c>
      <c r="I21" s="118">
        <f t="shared" si="21"/>
        <v>0</v>
      </c>
      <c r="J21" s="118">
        <f t="shared" si="21"/>
        <v>0</v>
      </c>
      <c r="K21" s="118">
        <f t="shared" si="21"/>
        <v>0</v>
      </c>
      <c r="L21" s="118">
        <f t="shared" si="21"/>
        <v>0</v>
      </c>
      <c r="M21" s="118">
        <f t="shared" si="21"/>
        <v>0</v>
      </c>
      <c r="N21" s="118">
        <f t="shared" si="21"/>
        <v>0</v>
      </c>
      <c r="O21" s="118">
        <f t="shared" si="21"/>
        <v>0</v>
      </c>
      <c r="P21" s="118">
        <f t="shared" si="21"/>
        <v>0</v>
      </c>
      <c r="Q21" s="118">
        <f t="shared" si="21"/>
        <v>0</v>
      </c>
      <c r="R21" s="118">
        <f t="shared" si="21"/>
        <v>0</v>
      </c>
      <c r="S21" s="118">
        <f t="shared" si="21"/>
        <v>0</v>
      </c>
      <c r="T21" s="118">
        <f t="shared" si="21"/>
        <v>0</v>
      </c>
      <c r="U21" s="118">
        <f t="shared" si="21"/>
        <v>0</v>
      </c>
      <c r="V21" s="118">
        <f t="shared" si="21"/>
        <v>0</v>
      </c>
      <c r="W21" s="118">
        <f t="shared" si="21"/>
        <v>0</v>
      </c>
      <c r="X21" s="118">
        <f t="shared" si="21"/>
        <v>0</v>
      </c>
      <c r="Y21" s="118">
        <f t="shared" si="21"/>
        <v>0</v>
      </c>
      <c r="Z21" s="118">
        <f t="shared" si="21"/>
        <v>0</v>
      </c>
      <c r="AA21" s="118">
        <f t="shared" si="21"/>
        <v>0</v>
      </c>
      <c r="AB21" s="118">
        <f t="shared" si="21"/>
        <v>0</v>
      </c>
      <c r="AC21" s="118">
        <f t="shared" si="21"/>
        <v>0</v>
      </c>
      <c r="AD21" s="118">
        <f t="shared" si="21"/>
        <v>0</v>
      </c>
      <c r="AE21" s="118">
        <f t="shared" si="21"/>
        <v>0</v>
      </c>
      <c r="AF21" s="118">
        <f t="shared" si="21"/>
        <v>0</v>
      </c>
      <c r="AG21" s="118">
        <f t="shared" si="21"/>
        <v>0</v>
      </c>
      <c r="AH21" s="118">
        <f t="shared" si="21"/>
        <v>0</v>
      </c>
      <c r="AI21" s="118">
        <f t="shared" si="21"/>
        <v>0</v>
      </c>
      <c r="AJ21" s="118">
        <f t="shared" si="21"/>
        <v>0</v>
      </c>
      <c r="AK21" s="118">
        <f t="shared" si="21"/>
        <v>0</v>
      </c>
      <c r="AL21" s="118">
        <f t="shared" si="21"/>
        <v>0</v>
      </c>
      <c r="AM21" s="118">
        <f t="shared" si="21"/>
        <v>0</v>
      </c>
      <c r="AN21" s="118">
        <f t="shared" si="21"/>
        <v>0</v>
      </c>
      <c r="AO21" s="118">
        <f t="shared" si="21"/>
        <v>0</v>
      </c>
      <c r="AP21" s="118">
        <f t="shared" si="21"/>
        <v>0</v>
      </c>
      <c r="AQ21" s="118">
        <f t="shared" si="21"/>
        <v>0</v>
      </c>
      <c r="AR21" s="118">
        <f t="shared" si="21"/>
        <v>0</v>
      </c>
      <c r="AS21" s="118">
        <f t="shared" si="21"/>
        <v>0</v>
      </c>
      <c r="AT21" s="118">
        <f t="shared" si="21"/>
        <v>0</v>
      </c>
      <c r="AU21" s="118">
        <f t="shared" si="21"/>
        <v>0</v>
      </c>
      <c r="AV21" s="118">
        <f t="shared" si="21"/>
        <v>0</v>
      </c>
      <c r="AW21" s="118">
        <f t="shared" si="21"/>
        <v>0</v>
      </c>
      <c r="AX21" s="118">
        <f t="shared" si="21"/>
        <v>0</v>
      </c>
      <c r="AY21" s="118">
        <f t="shared" si="21"/>
        <v>0</v>
      </c>
      <c r="AZ21" s="118">
        <f t="shared" si="21"/>
        <v>0</v>
      </c>
      <c r="BA21" s="336"/>
      <c r="BB21" s="330"/>
    </row>
    <row r="22" spans="1:54" ht="24" customHeight="1">
      <c r="A22" s="285"/>
      <c r="B22" s="116" t="s">
        <v>104</v>
      </c>
      <c r="C22" s="76">
        <f t="shared" ref="C22:AH22" si="22">IF(C$5="","",(C$20*C$21))</f>
        <v>0</v>
      </c>
      <c r="D22" s="76">
        <f t="shared" si="22"/>
        <v>0</v>
      </c>
      <c r="E22" s="76">
        <f t="shared" si="22"/>
        <v>0</v>
      </c>
      <c r="F22" s="76">
        <f t="shared" si="22"/>
        <v>0</v>
      </c>
      <c r="G22" s="76">
        <f t="shared" si="22"/>
        <v>0</v>
      </c>
      <c r="H22" s="76">
        <f t="shared" si="22"/>
        <v>0</v>
      </c>
      <c r="I22" s="76">
        <f t="shared" si="22"/>
        <v>0</v>
      </c>
      <c r="J22" s="76">
        <f t="shared" si="22"/>
        <v>0</v>
      </c>
      <c r="K22" s="76">
        <f t="shared" si="22"/>
        <v>0</v>
      </c>
      <c r="L22" s="76">
        <f t="shared" si="22"/>
        <v>0</v>
      </c>
      <c r="M22" s="76" t="str">
        <f t="shared" si="22"/>
        <v/>
      </c>
      <c r="N22" s="76" t="str">
        <f t="shared" si="22"/>
        <v/>
      </c>
      <c r="O22" s="76" t="str">
        <f t="shared" si="22"/>
        <v/>
      </c>
      <c r="P22" s="76" t="str">
        <f t="shared" si="22"/>
        <v/>
      </c>
      <c r="Q22" s="76" t="str">
        <f t="shared" si="22"/>
        <v/>
      </c>
      <c r="R22" s="76" t="str">
        <f t="shared" si="22"/>
        <v/>
      </c>
      <c r="S22" s="76" t="str">
        <f t="shared" si="22"/>
        <v/>
      </c>
      <c r="T22" s="76" t="str">
        <f t="shared" si="22"/>
        <v/>
      </c>
      <c r="U22" s="76" t="str">
        <f t="shared" si="22"/>
        <v/>
      </c>
      <c r="V22" s="76" t="str">
        <f t="shared" si="22"/>
        <v/>
      </c>
      <c r="W22" s="76" t="str">
        <f t="shared" si="22"/>
        <v/>
      </c>
      <c r="X22" s="76" t="str">
        <f t="shared" si="22"/>
        <v/>
      </c>
      <c r="Y22" s="76" t="str">
        <f t="shared" si="22"/>
        <v/>
      </c>
      <c r="Z22" s="76" t="str">
        <f t="shared" si="22"/>
        <v/>
      </c>
      <c r="AA22" s="76" t="str">
        <f t="shared" si="22"/>
        <v/>
      </c>
      <c r="AB22" s="76" t="str">
        <f t="shared" si="22"/>
        <v/>
      </c>
      <c r="AC22" s="76" t="str">
        <f t="shared" si="22"/>
        <v/>
      </c>
      <c r="AD22" s="76" t="str">
        <f t="shared" si="22"/>
        <v/>
      </c>
      <c r="AE22" s="76" t="str">
        <f t="shared" si="22"/>
        <v/>
      </c>
      <c r="AF22" s="76" t="str">
        <f t="shared" si="22"/>
        <v/>
      </c>
      <c r="AG22" s="76" t="str">
        <f t="shared" si="22"/>
        <v/>
      </c>
      <c r="AH22" s="76" t="str">
        <f t="shared" si="22"/>
        <v/>
      </c>
      <c r="AI22" s="76" t="str">
        <f t="shared" ref="AI22:AZ22" si="23">IF(AI$5="","",(AI$20*AI$21))</f>
        <v/>
      </c>
      <c r="AJ22" s="76" t="str">
        <f t="shared" si="23"/>
        <v/>
      </c>
      <c r="AK22" s="76" t="str">
        <f t="shared" si="23"/>
        <v/>
      </c>
      <c r="AL22" s="76" t="str">
        <f t="shared" si="23"/>
        <v/>
      </c>
      <c r="AM22" s="76" t="str">
        <f t="shared" si="23"/>
        <v/>
      </c>
      <c r="AN22" s="76" t="str">
        <f t="shared" si="23"/>
        <v/>
      </c>
      <c r="AO22" s="76" t="str">
        <f t="shared" si="23"/>
        <v/>
      </c>
      <c r="AP22" s="76" t="str">
        <f t="shared" si="23"/>
        <v/>
      </c>
      <c r="AQ22" s="76" t="str">
        <f t="shared" si="23"/>
        <v/>
      </c>
      <c r="AR22" s="76" t="str">
        <f t="shared" si="23"/>
        <v/>
      </c>
      <c r="AS22" s="76" t="str">
        <f t="shared" si="23"/>
        <v/>
      </c>
      <c r="AT22" s="76" t="str">
        <f t="shared" si="23"/>
        <v/>
      </c>
      <c r="AU22" s="76" t="str">
        <f t="shared" si="23"/>
        <v/>
      </c>
      <c r="AV22" s="76" t="str">
        <f t="shared" si="23"/>
        <v/>
      </c>
      <c r="AW22" s="76" t="str">
        <f t="shared" si="23"/>
        <v/>
      </c>
      <c r="AX22" s="76" t="str">
        <f t="shared" si="23"/>
        <v/>
      </c>
      <c r="AY22" s="76" t="str">
        <f t="shared" si="23"/>
        <v/>
      </c>
      <c r="AZ22" s="76" t="str">
        <f t="shared" si="23"/>
        <v/>
      </c>
      <c r="BA22" s="77">
        <f>SUM(C22:AZ22)</f>
        <v>0</v>
      </c>
      <c r="BB22" s="330"/>
    </row>
    <row r="23" spans="1:54" s="337" customFormat="1" ht="28.2" customHeight="1">
      <c r="A23" s="285"/>
      <c r="B23" s="127" t="s">
        <v>172</v>
      </c>
      <c r="C23" s="77">
        <f>IF(C$5="",0,(C20+C22))</f>
        <v>50060.592626138918</v>
      </c>
      <c r="D23" s="77">
        <f t="shared" ref="D23:AZ23" si="24">IF(D$5="",0,(D20+D22))</f>
        <v>20024.237050455566</v>
      </c>
      <c r="E23" s="77">
        <f t="shared" si="24"/>
        <v>50060.592626138918</v>
      </c>
      <c r="F23" s="77">
        <f t="shared" si="24"/>
        <v>100121.18525227784</v>
      </c>
      <c r="G23" s="77">
        <f t="shared" si="24"/>
        <v>80096.948201822262</v>
      </c>
      <c r="H23" s="77">
        <f t="shared" si="24"/>
        <v>5006.0592626138914</v>
      </c>
      <c r="I23" s="77">
        <f t="shared" si="24"/>
        <v>32543.033589851329</v>
      </c>
      <c r="J23" s="77">
        <f t="shared" si="24"/>
        <v>10847.677863283778</v>
      </c>
      <c r="K23" s="77">
        <f t="shared" si="24"/>
        <v>6447.6778632837777</v>
      </c>
      <c r="L23" s="77">
        <f t="shared" si="24"/>
        <v>6447.6778632837777</v>
      </c>
      <c r="M23" s="77">
        <f t="shared" si="24"/>
        <v>0</v>
      </c>
      <c r="N23" s="77">
        <f t="shared" si="24"/>
        <v>0</v>
      </c>
      <c r="O23" s="77">
        <f t="shared" si="24"/>
        <v>0</v>
      </c>
      <c r="P23" s="77">
        <f t="shared" si="24"/>
        <v>0</v>
      </c>
      <c r="Q23" s="77">
        <f t="shared" si="24"/>
        <v>0</v>
      </c>
      <c r="R23" s="77">
        <f t="shared" si="24"/>
        <v>0</v>
      </c>
      <c r="S23" s="77">
        <f t="shared" si="24"/>
        <v>0</v>
      </c>
      <c r="T23" s="77">
        <f t="shared" si="24"/>
        <v>0</v>
      </c>
      <c r="U23" s="77">
        <f t="shared" si="24"/>
        <v>0</v>
      </c>
      <c r="V23" s="77">
        <f t="shared" si="24"/>
        <v>0</v>
      </c>
      <c r="W23" s="77">
        <f t="shared" si="24"/>
        <v>0</v>
      </c>
      <c r="X23" s="77">
        <f t="shared" si="24"/>
        <v>0</v>
      </c>
      <c r="Y23" s="77">
        <f t="shared" si="24"/>
        <v>0</v>
      </c>
      <c r="Z23" s="77">
        <f t="shared" si="24"/>
        <v>0</v>
      </c>
      <c r="AA23" s="77">
        <f t="shared" si="24"/>
        <v>0</v>
      </c>
      <c r="AB23" s="77">
        <f t="shared" si="24"/>
        <v>0</v>
      </c>
      <c r="AC23" s="77">
        <f t="shared" si="24"/>
        <v>0</v>
      </c>
      <c r="AD23" s="77">
        <f t="shared" si="24"/>
        <v>0</v>
      </c>
      <c r="AE23" s="77">
        <f t="shared" si="24"/>
        <v>0</v>
      </c>
      <c r="AF23" s="77">
        <f t="shared" si="24"/>
        <v>0</v>
      </c>
      <c r="AG23" s="77">
        <f t="shared" si="24"/>
        <v>0</v>
      </c>
      <c r="AH23" s="77">
        <f t="shared" si="24"/>
        <v>0</v>
      </c>
      <c r="AI23" s="77">
        <f t="shared" si="24"/>
        <v>0</v>
      </c>
      <c r="AJ23" s="77">
        <f t="shared" si="24"/>
        <v>0</v>
      </c>
      <c r="AK23" s="77">
        <f t="shared" si="24"/>
        <v>0</v>
      </c>
      <c r="AL23" s="77">
        <f t="shared" si="24"/>
        <v>0</v>
      </c>
      <c r="AM23" s="77">
        <f t="shared" si="24"/>
        <v>0</v>
      </c>
      <c r="AN23" s="77">
        <f t="shared" si="24"/>
        <v>0</v>
      </c>
      <c r="AO23" s="77">
        <f t="shared" si="24"/>
        <v>0</v>
      </c>
      <c r="AP23" s="77">
        <f t="shared" si="24"/>
        <v>0</v>
      </c>
      <c r="AQ23" s="77">
        <f t="shared" si="24"/>
        <v>0</v>
      </c>
      <c r="AR23" s="77">
        <f t="shared" si="24"/>
        <v>0</v>
      </c>
      <c r="AS23" s="77">
        <f t="shared" si="24"/>
        <v>0</v>
      </c>
      <c r="AT23" s="77">
        <f t="shared" si="24"/>
        <v>0</v>
      </c>
      <c r="AU23" s="77">
        <f t="shared" si="24"/>
        <v>0</v>
      </c>
      <c r="AV23" s="77">
        <f t="shared" si="24"/>
        <v>0</v>
      </c>
      <c r="AW23" s="77">
        <f t="shared" si="24"/>
        <v>0</v>
      </c>
      <c r="AX23" s="77">
        <f t="shared" si="24"/>
        <v>0</v>
      </c>
      <c r="AY23" s="77">
        <f t="shared" si="24"/>
        <v>0</v>
      </c>
      <c r="AZ23" s="77">
        <f t="shared" si="24"/>
        <v>0</v>
      </c>
      <c r="BA23" s="77">
        <f>SUM(C23:AZ23)</f>
        <v>361655.68219915009</v>
      </c>
      <c r="BB23" s="330"/>
    </row>
    <row r="24" spans="1:54" ht="5.4" customHeight="1">
      <c r="A24" s="319"/>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39"/>
      <c r="AS24" s="339"/>
      <c r="AT24" s="339"/>
      <c r="AU24" s="339"/>
      <c r="AV24" s="339"/>
      <c r="AW24" s="339"/>
      <c r="AX24" s="339"/>
      <c r="AY24" s="339"/>
      <c r="AZ24" s="339"/>
      <c r="BA24" s="339"/>
      <c r="BB24" s="340"/>
    </row>
  </sheetData>
  <sheetProtection algorithmName="SHA-512" hashValue="0z8Wi63R6I9MX7RPPW5uh5mtN7o6vLYBk7fuK/pTtgcKVNI2fewrXUlDXe6KP1ocjSC+zzRzWpZoQjIJhMjs6g==" saltValue="xtCrok1F61DVxjyDDSusjw==" spinCount="100000" sheet="1" objects="1" scenarios="1"/>
  <mergeCells count="2">
    <mergeCell ref="B3:B4"/>
    <mergeCell ref="E1:H1"/>
  </mergeCells>
  <phoneticPr fontId="16" type="noConversion"/>
  <dataValidations disablePrompts="1" count="1">
    <dataValidation showInputMessage="1" showErrorMessage="1" sqref="JM65491:JO65491 TI65491:TK65491 ADE65491:ADG65491 ANA65491:ANC65491 AWW65491:AWY65491 BGS65491:BGU65491 BQO65491:BQQ65491 CAK65491:CAM65491 CKG65491:CKI65491 CUC65491:CUE65491 DDY65491:DEA65491 DNU65491:DNW65491 DXQ65491:DXS65491 EHM65491:EHO65491 ERI65491:ERK65491 FBE65491:FBG65491 FLA65491:FLC65491 FUW65491:FUY65491 GES65491:GEU65491 GOO65491:GOQ65491 GYK65491:GYM65491 HIG65491:HII65491 HSC65491:HSE65491 IBY65491:ICA65491 ILU65491:ILW65491 IVQ65491:IVS65491 JFM65491:JFO65491 JPI65491:JPK65491 JZE65491:JZG65491 KJA65491:KJC65491 KSW65491:KSY65491 LCS65491:LCU65491 LMO65491:LMQ65491 LWK65491:LWM65491 MGG65491:MGI65491 MQC65491:MQE65491 MZY65491:NAA65491 NJU65491:NJW65491 NTQ65491:NTS65491 ODM65491:ODO65491 ONI65491:ONK65491 OXE65491:OXG65491 PHA65491:PHC65491 PQW65491:PQY65491 QAS65491:QAU65491 QKO65491:QKQ65491 QUK65491:QUM65491 REG65491:REI65491 ROC65491:ROE65491 RXY65491:RYA65491 SHU65491:SHW65491 SRQ65491:SRS65491 TBM65491:TBO65491 TLI65491:TLK65491 TVE65491:TVG65491 UFA65491:UFC65491 UOW65491:UOY65491 UYS65491:UYU65491 VIO65491:VIQ65491 VSK65491:VSM65491 WCG65491:WCI65491 WMC65491:WME65491 WVY65491:WWA65491 JM131027:JO131027 TI131027:TK131027 ADE131027:ADG131027 ANA131027:ANC131027 AWW131027:AWY131027 BGS131027:BGU131027 BQO131027:BQQ131027 CAK131027:CAM131027 CKG131027:CKI131027 CUC131027:CUE131027 DDY131027:DEA131027 DNU131027:DNW131027 DXQ131027:DXS131027 EHM131027:EHO131027 ERI131027:ERK131027 FBE131027:FBG131027 FLA131027:FLC131027 FUW131027:FUY131027 GES131027:GEU131027 GOO131027:GOQ131027 GYK131027:GYM131027 HIG131027:HII131027 HSC131027:HSE131027 IBY131027:ICA131027 ILU131027:ILW131027 IVQ131027:IVS131027 JFM131027:JFO131027 JPI131027:JPK131027 JZE131027:JZG131027 KJA131027:KJC131027 KSW131027:KSY131027 LCS131027:LCU131027 LMO131027:LMQ131027 LWK131027:LWM131027 MGG131027:MGI131027 MQC131027:MQE131027 MZY131027:NAA131027 NJU131027:NJW131027 NTQ131027:NTS131027 ODM131027:ODO131027 ONI131027:ONK131027 OXE131027:OXG131027 PHA131027:PHC131027 PQW131027:PQY131027 QAS131027:QAU131027 QKO131027:QKQ131027 QUK131027:QUM131027 REG131027:REI131027 ROC131027:ROE131027 RXY131027:RYA131027 SHU131027:SHW131027 SRQ131027:SRS131027 TBM131027:TBO131027 TLI131027:TLK131027 TVE131027:TVG131027 UFA131027:UFC131027 UOW131027:UOY131027 UYS131027:UYU131027 VIO131027:VIQ131027 VSK131027:VSM131027 WCG131027:WCI131027 WMC131027:WME131027 WVY131027:WWA131027 JM196563:JO196563 TI196563:TK196563 ADE196563:ADG196563 ANA196563:ANC196563 AWW196563:AWY196563 BGS196563:BGU196563 BQO196563:BQQ196563 CAK196563:CAM196563 CKG196563:CKI196563 CUC196563:CUE196563 DDY196563:DEA196563 DNU196563:DNW196563 DXQ196563:DXS196563 EHM196563:EHO196563 ERI196563:ERK196563 FBE196563:FBG196563 FLA196563:FLC196563 FUW196563:FUY196563 GES196563:GEU196563 GOO196563:GOQ196563 GYK196563:GYM196563 HIG196563:HII196563 HSC196563:HSE196563 IBY196563:ICA196563 ILU196563:ILW196563 IVQ196563:IVS196563 JFM196563:JFO196563 JPI196563:JPK196563 JZE196563:JZG196563 KJA196563:KJC196563 KSW196563:KSY196563 LCS196563:LCU196563 LMO196563:LMQ196563 LWK196563:LWM196563 MGG196563:MGI196563 MQC196563:MQE196563 MZY196563:NAA196563 NJU196563:NJW196563 NTQ196563:NTS196563 ODM196563:ODO196563 ONI196563:ONK196563 OXE196563:OXG196563 PHA196563:PHC196563 PQW196563:PQY196563 QAS196563:QAU196563 QKO196563:QKQ196563 QUK196563:QUM196563 REG196563:REI196563 ROC196563:ROE196563 RXY196563:RYA196563 SHU196563:SHW196563 SRQ196563:SRS196563 TBM196563:TBO196563 TLI196563:TLK196563 TVE196563:TVG196563 UFA196563:UFC196563 UOW196563:UOY196563 UYS196563:UYU196563 VIO196563:VIQ196563 VSK196563:VSM196563 WCG196563:WCI196563 WMC196563:WME196563 WVY196563:WWA196563 JM262099:JO262099 TI262099:TK262099 ADE262099:ADG262099 ANA262099:ANC262099 AWW262099:AWY262099 BGS262099:BGU262099 BQO262099:BQQ262099 CAK262099:CAM262099 CKG262099:CKI262099 CUC262099:CUE262099 DDY262099:DEA262099 DNU262099:DNW262099 DXQ262099:DXS262099 EHM262099:EHO262099 ERI262099:ERK262099 FBE262099:FBG262099 FLA262099:FLC262099 FUW262099:FUY262099 GES262099:GEU262099 GOO262099:GOQ262099 GYK262099:GYM262099 HIG262099:HII262099 HSC262099:HSE262099 IBY262099:ICA262099 ILU262099:ILW262099 IVQ262099:IVS262099 JFM262099:JFO262099 JPI262099:JPK262099 JZE262099:JZG262099 KJA262099:KJC262099 KSW262099:KSY262099 LCS262099:LCU262099 LMO262099:LMQ262099 LWK262099:LWM262099 MGG262099:MGI262099 MQC262099:MQE262099 MZY262099:NAA262099 NJU262099:NJW262099 NTQ262099:NTS262099 ODM262099:ODO262099 ONI262099:ONK262099 OXE262099:OXG262099 PHA262099:PHC262099 PQW262099:PQY262099 QAS262099:QAU262099 QKO262099:QKQ262099 QUK262099:QUM262099 REG262099:REI262099 ROC262099:ROE262099 RXY262099:RYA262099 SHU262099:SHW262099 SRQ262099:SRS262099 TBM262099:TBO262099 TLI262099:TLK262099 TVE262099:TVG262099 UFA262099:UFC262099 UOW262099:UOY262099 UYS262099:UYU262099 VIO262099:VIQ262099 VSK262099:VSM262099 WCG262099:WCI262099 WMC262099:WME262099 WVY262099:WWA262099 JM327635:JO327635 TI327635:TK327635 ADE327635:ADG327635 ANA327635:ANC327635 AWW327635:AWY327635 BGS327635:BGU327635 BQO327635:BQQ327635 CAK327635:CAM327635 CKG327635:CKI327635 CUC327635:CUE327635 DDY327635:DEA327635 DNU327635:DNW327635 DXQ327635:DXS327635 EHM327635:EHO327635 ERI327635:ERK327635 FBE327635:FBG327635 FLA327635:FLC327635 FUW327635:FUY327635 GES327635:GEU327635 GOO327635:GOQ327635 GYK327635:GYM327635 HIG327635:HII327635 HSC327635:HSE327635 IBY327635:ICA327635 ILU327635:ILW327635 IVQ327635:IVS327635 JFM327635:JFO327635 JPI327635:JPK327635 JZE327635:JZG327635 KJA327635:KJC327635 KSW327635:KSY327635 LCS327635:LCU327635 LMO327635:LMQ327635 LWK327635:LWM327635 MGG327635:MGI327635 MQC327635:MQE327635 MZY327635:NAA327635 NJU327635:NJW327635 NTQ327635:NTS327635 ODM327635:ODO327635 ONI327635:ONK327635 OXE327635:OXG327635 PHA327635:PHC327635 PQW327635:PQY327635 QAS327635:QAU327635 QKO327635:QKQ327635 QUK327635:QUM327635 REG327635:REI327635 ROC327635:ROE327635 RXY327635:RYA327635 SHU327635:SHW327635 SRQ327635:SRS327635 TBM327635:TBO327635 TLI327635:TLK327635 TVE327635:TVG327635 UFA327635:UFC327635 UOW327635:UOY327635 UYS327635:UYU327635 VIO327635:VIQ327635 VSK327635:VSM327635 WCG327635:WCI327635 WMC327635:WME327635 WVY327635:WWA327635 JM393171:JO393171 TI393171:TK393171 ADE393171:ADG393171 ANA393171:ANC393171 AWW393171:AWY393171 BGS393171:BGU393171 BQO393171:BQQ393171 CAK393171:CAM393171 CKG393171:CKI393171 CUC393171:CUE393171 DDY393171:DEA393171 DNU393171:DNW393171 DXQ393171:DXS393171 EHM393171:EHO393171 ERI393171:ERK393171 FBE393171:FBG393171 FLA393171:FLC393171 FUW393171:FUY393171 GES393171:GEU393171 GOO393171:GOQ393171 GYK393171:GYM393171 HIG393171:HII393171 HSC393171:HSE393171 IBY393171:ICA393171 ILU393171:ILW393171 IVQ393171:IVS393171 JFM393171:JFO393171 JPI393171:JPK393171 JZE393171:JZG393171 KJA393171:KJC393171 KSW393171:KSY393171 LCS393171:LCU393171 LMO393171:LMQ393171 LWK393171:LWM393171 MGG393171:MGI393171 MQC393171:MQE393171 MZY393171:NAA393171 NJU393171:NJW393171 NTQ393171:NTS393171 ODM393171:ODO393171 ONI393171:ONK393171 OXE393171:OXG393171 PHA393171:PHC393171 PQW393171:PQY393171 QAS393171:QAU393171 QKO393171:QKQ393171 QUK393171:QUM393171 REG393171:REI393171 ROC393171:ROE393171 RXY393171:RYA393171 SHU393171:SHW393171 SRQ393171:SRS393171 TBM393171:TBO393171 TLI393171:TLK393171 TVE393171:TVG393171 UFA393171:UFC393171 UOW393171:UOY393171 UYS393171:UYU393171 VIO393171:VIQ393171 VSK393171:VSM393171 WCG393171:WCI393171 WMC393171:WME393171 WVY393171:WWA393171 JM458707:JO458707 TI458707:TK458707 ADE458707:ADG458707 ANA458707:ANC458707 AWW458707:AWY458707 BGS458707:BGU458707 BQO458707:BQQ458707 CAK458707:CAM458707 CKG458707:CKI458707 CUC458707:CUE458707 DDY458707:DEA458707 DNU458707:DNW458707 DXQ458707:DXS458707 EHM458707:EHO458707 ERI458707:ERK458707 FBE458707:FBG458707 FLA458707:FLC458707 FUW458707:FUY458707 GES458707:GEU458707 GOO458707:GOQ458707 GYK458707:GYM458707 HIG458707:HII458707 HSC458707:HSE458707 IBY458707:ICA458707 ILU458707:ILW458707 IVQ458707:IVS458707 JFM458707:JFO458707 JPI458707:JPK458707 JZE458707:JZG458707 KJA458707:KJC458707 KSW458707:KSY458707 LCS458707:LCU458707 LMO458707:LMQ458707 LWK458707:LWM458707 MGG458707:MGI458707 MQC458707:MQE458707 MZY458707:NAA458707 NJU458707:NJW458707 NTQ458707:NTS458707 ODM458707:ODO458707 ONI458707:ONK458707 OXE458707:OXG458707 PHA458707:PHC458707 PQW458707:PQY458707 QAS458707:QAU458707 QKO458707:QKQ458707 QUK458707:QUM458707 REG458707:REI458707 ROC458707:ROE458707 RXY458707:RYA458707 SHU458707:SHW458707 SRQ458707:SRS458707 TBM458707:TBO458707 TLI458707:TLK458707 TVE458707:TVG458707 UFA458707:UFC458707 UOW458707:UOY458707 UYS458707:UYU458707 VIO458707:VIQ458707 VSK458707:VSM458707 WCG458707:WCI458707 WMC458707:WME458707 WVY458707:WWA458707 JM524243:JO524243 TI524243:TK524243 ADE524243:ADG524243 ANA524243:ANC524243 AWW524243:AWY524243 BGS524243:BGU524243 BQO524243:BQQ524243 CAK524243:CAM524243 CKG524243:CKI524243 CUC524243:CUE524243 DDY524243:DEA524243 DNU524243:DNW524243 DXQ524243:DXS524243 EHM524243:EHO524243 ERI524243:ERK524243 FBE524243:FBG524243 FLA524243:FLC524243 FUW524243:FUY524243 GES524243:GEU524243 GOO524243:GOQ524243 GYK524243:GYM524243 HIG524243:HII524243 HSC524243:HSE524243 IBY524243:ICA524243 ILU524243:ILW524243 IVQ524243:IVS524243 JFM524243:JFO524243 JPI524243:JPK524243 JZE524243:JZG524243 KJA524243:KJC524243 KSW524243:KSY524243 LCS524243:LCU524243 LMO524243:LMQ524243 LWK524243:LWM524243 MGG524243:MGI524243 MQC524243:MQE524243 MZY524243:NAA524243 NJU524243:NJW524243 NTQ524243:NTS524243 ODM524243:ODO524243 ONI524243:ONK524243 OXE524243:OXG524243 PHA524243:PHC524243 PQW524243:PQY524243 QAS524243:QAU524243 QKO524243:QKQ524243 QUK524243:QUM524243 REG524243:REI524243 ROC524243:ROE524243 RXY524243:RYA524243 SHU524243:SHW524243 SRQ524243:SRS524243 TBM524243:TBO524243 TLI524243:TLK524243 TVE524243:TVG524243 UFA524243:UFC524243 UOW524243:UOY524243 UYS524243:UYU524243 VIO524243:VIQ524243 VSK524243:VSM524243 WCG524243:WCI524243 WMC524243:WME524243 WVY524243:WWA524243 JM589779:JO589779 TI589779:TK589779 ADE589779:ADG589779 ANA589779:ANC589779 AWW589779:AWY589779 BGS589779:BGU589779 BQO589779:BQQ589779 CAK589779:CAM589779 CKG589779:CKI589779 CUC589779:CUE589779 DDY589779:DEA589779 DNU589779:DNW589779 DXQ589779:DXS589779 EHM589779:EHO589779 ERI589779:ERK589779 FBE589779:FBG589779 FLA589779:FLC589779 FUW589779:FUY589779 GES589779:GEU589779 GOO589779:GOQ589779 GYK589779:GYM589779 HIG589779:HII589779 HSC589779:HSE589779 IBY589779:ICA589779 ILU589779:ILW589779 IVQ589779:IVS589779 JFM589779:JFO589779 JPI589779:JPK589779 JZE589779:JZG589779 KJA589779:KJC589779 KSW589779:KSY589779 LCS589779:LCU589779 LMO589779:LMQ589779 LWK589779:LWM589779 MGG589779:MGI589779 MQC589779:MQE589779 MZY589779:NAA589779 NJU589779:NJW589779 NTQ589779:NTS589779 ODM589779:ODO589779 ONI589779:ONK589779 OXE589779:OXG589779 PHA589779:PHC589779 PQW589779:PQY589779 QAS589779:QAU589779 QKO589779:QKQ589779 QUK589779:QUM589779 REG589779:REI589779 ROC589779:ROE589779 RXY589779:RYA589779 SHU589779:SHW589779 SRQ589779:SRS589779 TBM589779:TBO589779 TLI589779:TLK589779 TVE589779:TVG589779 UFA589779:UFC589779 UOW589779:UOY589779 UYS589779:UYU589779 VIO589779:VIQ589779 VSK589779:VSM589779 WCG589779:WCI589779 WMC589779:WME589779 WVY589779:WWA589779 JM655315:JO655315 TI655315:TK655315 ADE655315:ADG655315 ANA655315:ANC655315 AWW655315:AWY655315 BGS655315:BGU655315 BQO655315:BQQ655315 CAK655315:CAM655315 CKG655315:CKI655315 CUC655315:CUE655315 DDY655315:DEA655315 DNU655315:DNW655315 DXQ655315:DXS655315 EHM655315:EHO655315 ERI655315:ERK655315 FBE655315:FBG655315 FLA655315:FLC655315 FUW655315:FUY655315 GES655315:GEU655315 GOO655315:GOQ655315 GYK655315:GYM655315 HIG655315:HII655315 HSC655315:HSE655315 IBY655315:ICA655315 ILU655315:ILW655315 IVQ655315:IVS655315 JFM655315:JFO655315 JPI655315:JPK655315 JZE655315:JZG655315 KJA655315:KJC655315 KSW655315:KSY655315 LCS655315:LCU655315 LMO655315:LMQ655315 LWK655315:LWM655315 MGG655315:MGI655315 MQC655315:MQE655315 MZY655315:NAA655315 NJU655315:NJW655315 NTQ655315:NTS655315 ODM655315:ODO655315 ONI655315:ONK655315 OXE655315:OXG655315 PHA655315:PHC655315 PQW655315:PQY655315 QAS655315:QAU655315 QKO655315:QKQ655315 QUK655315:QUM655315 REG655315:REI655315 ROC655315:ROE655315 RXY655315:RYA655315 SHU655315:SHW655315 SRQ655315:SRS655315 TBM655315:TBO655315 TLI655315:TLK655315 TVE655315:TVG655315 UFA655315:UFC655315 UOW655315:UOY655315 UYS655315:UYU655315 VIO655315:VIQ655315 VSK655315:VSM655315 WCG655315:WCI655315 WMC655315:WME655315 WVY655315:WWA655315 JM720851:JO720851 TI720851:TK720851 ADE720851:ADG720851 ANA720851:ANC720851 AWW720851:AWY720851 BGS720851:BGU720851 BQO720851:BQQ720851 CAK720851:CAM720851 CKG720851:CKI720851 CUC720851:CUE720851 DDY720851:DEA720851 DNU720851:DNW720851 DXQ720851:DXS720851 EHM720851:EHO720851 ERI720851:ERK720851 FBE720851:FBG720851 FLA720851:FLC720851 FUW720851:FUY720851 GES720851:GEU720851 GOO720851:GOQ720851 GYK720851:GYM720851 HIG720851:HII720851 HSC720851:HSE720851 IBY720851:ICA720851 ILU720851:ILW720851 IVQ720851:IVS720851 JFM720851:JFO720851 JPI720851:JPK720851 JZE720851:JZG720851 KJA720851:KJC720851 KSW720851:KSY720851 LCS720851:LCU720851 LMO720851:LMQ720851 LWK720851:LWM720851 MGG720851:MGI720851 MQC720851:MQE720851 MZY720851:NAA720851 NJU720851:NJW720851 NTQ720851:NTS720851 ODM720851:ODO720851 ONI720851:ONK720851 OXE720851:OXG720851 PHA720851:PHC720851 PQW720851:PQY720851 QAS720851:QAU720851 QKO720851:QKQ720851 QUK720851:QUM720851 REG720851:REI720851 ROC720851:ROE720851 RXY720851:RYA720851 SHU720851:SHW720851 SRQ720851:SRS720851 TBM720851:TBO720851 TLI720851:TLK720851 TVE720851:TVG720851 UFA720851:UFC720851 UOW720851:UOY720851 UYS720851:UYU720851 VIO720851:VIQ720851 VSK720851:VSM720851 WCG720851:WCI720851 WMC720851:WME720851 WVY720851:WWA720851 JM786387:JO786387 TI786387:TK786387 ADE786387:ADG786387 ANA786387:ANC786387 AWW786387:AWY786387 BGS786387:BGU786387 BQO786387:BQQ786387 CAK786387:CAM786387 CKG786387:CKI786387 CUC786387:CUE786387 DDY786387:DEA786387 DNU786387:DNW786387 DXQ786387:DXS786387 EHM786387:EHO786387 ERI786387:ERK786387 FBE786387:FBG786387 FLA786387:FLC786387 FUW786387:FUY786387 GES786387:GEU786387 GOO786387:GOQ786387 GYK786387:GYM786387 HIG786387:HII786387 HSC786387:HSE786387 IBY786387:ICA786387 ILU786387:ILW786387 IVQ786387:IVS786387 JFM786387:JFO786387 JPI786387:JPK786387 JZE786387:JZG786387 KJA786387:KJC786387 KSW786387:KSY786387 LCS786387:LCU786387 LMO786387:LMQ786387 LWK786387:LWM786387 MGG786387:MGI786387 MQC786387:MQE786387 MZY786387:NAA786387 NJU786387:NJW786387 NTQ786387:NTS786387 ODM786387:ODO786387 ONI786387:ONK786387 OXE786387:OXG786387 PHA786387:PHC786387 PQW786387:PQY786387 QAS786387:QAU786387 QKO786387:QKQ786387 QUK786387:QUM786387 REG786387:REI786387 ROC786387:ROE786387 RXY786387:RYA786387 SHU786387:SHW786387 SRQ786387:SRS786387 TBM786387:TBO786387 TLI786387:TLK786387 TVE786387:TVG786387 UFA786387:UFC786387 UOW786387:UOY786387 UYS786387:UYU786387 VIO786387:VIQ786387 VSK786387:VSM786387 WCG786387:WCI786387 WMC786387:WME786387 WVY786387:WWA786387 JM851923:JO851923 TI851923:TK851923 ADE851923:ADG851923 ANA851923:ANC851923 AWW851923:AWY851923 BGS851923:BGU851923 BQO851923:BQQ851923 CAK851923:CAM851923 CKG851923:CKI851923 CUC851923:CUE851923 DDY851923:DEA851923 DNU851923:DNW851923 DXQ851923:DXS851923 EHM851923:EHO851923 ERI851923:ERK851923 FBE851923:FBG851923 FLA851923:FLC851923 FUW851923:FUY851923 GES851923:GEU851923 GOO851923:GOQ851923 GYK851923:GYM851923 HIG851923:HII851923 HSC851923:HSE851923 IBY851923:ICA851923 ILU851923:ILW851923 IVQ851923:IVS851923 JFM851923:JFO851923 JPI851923:JPK851923 JZE851923:JZG851923 KJA851923:KJC851923 KSW851923:KSY851923 LCS851923:LCU851923 LMO851923:LMQ851923 LWK851923:LWM851923 MGG851923:MGI851923 MQC851923:MQE851923 MZY851923:NAA851923 NJU851923:NJW851923 NTQ851923:NTS851923 ODM851923:ODO851923 ONI851923:ONK851923 OXE851923:OXG851923 PHA851923:PHC851923 PQW851923:PQY851923 QAS851923:QAU851923 QKO851923:QKQ851923 QUK851923:QUM851923 REG851923:REI851923 ROC851923:ROE851923 RXY851923:RYA851923 SHU851923:SHW851923 SRQ851923:SRS851923 TBM851923:TBO851923 TLI851923:TLK851923 TVE851923:TVG851923 UFA851923:UFC851923 UOW851923:UOY851923 UYS851923:UYU851923 VIO851923:VIQ851923 VSK851923:VSM851923 WCG851923:WCI851923 WMC851923:WME851923 WVY851923:WWA851923 JM917459:JO917459 TI917459:TK917459 ADE917459:ADG917459 ANA917459:ANC917459 AWW917459:AWY917459 BGS917459:BGU917459 BQO917459:BQQ917459 CAK917459:CAM917459 CKG917459:CKI917459 CUC917459:CUE917459 DDY917459:DEA917459 DNU917459:DNW917459 DXQ917459:DXS917459 EHM917459:EHO917459 ERI917459:ERK917459 FBE917459:FBG917459 FLA917459:FLC917459 FUW917459:FUY917459 GES917459:GEU917459 GOO917459:GOQ917459 GYK917459:GYM917459 HIG917459:HII917459 HSC917459:HSE917459 IBY917459:ICA917459 ILU917459:ILW917459 IVQ917459:IVS917459 JFM917459:JFO917459 JPI917459:JPK917459 JZE917459:JZG917459 KJA917459:KJC917459 KSW917459:KSY917459 LCS917459:LCU917459 LMO917459:LMQ917459 LWK917459:LWM917459 MGG917459:MGI917459 MQC917459:MQE917459 MZY917459:NAA917459 NJU917459:NJW917459 NTQ917459:NTS917459 ODM917459:ODO917459 ONI917459:ONK917459 OXE917459:OXG917459 PHA917459:PHC917459 PQW917459:PQY917459 QAS917459:QAU917459 QKO917459:QKQ917459 QUK917459:QUM917459 REG917459:REI917459 ROC917459:ROE917459 RXY917459:RYA917459 SHU917459:SHW917459 SRQ917459:SRS917459 TBM917459:TBO917459 TLI917459:TLK917459 TVE917459:TVG917459 UFA917459:UFC917459 UOW917459:UOY917459 UYS917459:UYU917459 VIO917459:VIQ917459 VSK917459:VSM917459 WCG917459:WCI917459 WMC917459:WME917459 WVY917459:WWA917459 JM982995:JO982995 TI982995:TK982995 ADE982995:ADG982995 ANA982995:ANC982995 AWW982995:AWY982995 BGS982995:BGU982995 BQO982995:BQQ982995 CAK982995:CAM982995 CKG982995:CKI982995 CUC982995:CUE982995 DDY982995:DEA982995 DNU982995:DNW982995 DXQ982995:DXS982995 EHM982995:EHO982995 ERI982995:ERK982995 FBE982995:FBG982995 FLA982995:FLC982995 FUW982995:FUY982995 GES982995:GEU982995 GOO982995:GOQ982995 GYK982995:GYM982995 HIG982995:HII982995 HSC982995:HSE982995 IBY982995:ICA982995 ILU982995:ILW982995 IVQ982995:IVS982995 JFM982995:JFO982995 JPI982995:JPK982995 JZE982995:JZG982995 KJA982995:KJC982995 KSW982995:KSY982995 LCS982995:LCU982995 LMO982995:LMQ982995 LWK982995:LWM982995 MGG982995:MGI982995 MQC982995:MQE982995 MZY982995:NAA982995 NJU982995:NJW982995 NTQ982995:NTS982995 ODM982995:ODO982995 ONI982995:ONK982995 OXE982995:OXG982995 PHA982995:PHC982995 PQW982995:PQY982995 QAS982995:QAU982995 QKO982995:QKQ982995 QUK982995:QUM982995 REG982995:REI982995 ROC982995:ROE982995 RXY982995:RYA982995 SHU982995:SHW982995 SRQ982995:SRS982995 TBM982995:TBO982995 TLI982995:TLK982995 TVE982995:TVG982995 UFA982995:UFC982995 UOW982995:UOY982995 UYS982995:UYU982995 VIO982995:VIQ982995 VSK982995:VSM982995 WCG982995:WCI982995 WMC982995:WME982995 WVY982995:WWA982995" xr:uid="{00000000-0002-0000-0500-000000000000}"/>
  </dataValidations>
  <hyperlinks>
    <hyperlink ref="E1" location="'Full-cost-accounting'!A1" display="Full-cost-accounting" xr:uid="{00000000-0004-0000-0500-000000000000}"/>
    <hyperlink ref="E1:H1" location="'Full-cost-accounting'!A185" display="Go to &quot;Full-cost-accounting&quot;" xr:uid="{E408F1DA-C5BD-4D8D-A900-0A5C78AC31B7}"/>
  </hyperlinks>
  <pageMargins left="0.70866141732283472" right="0.70866141732283472" top="0.78740157480314965" bottom="0.78740157480314965" header="0.31496062992125984" footer="0.31496062992125984"/>
  <pageSetup paperSize="9" scale="24" orientation="landscape" r:id="rId1"/>
  <headerFooter>
    <oddFooter>&amp;L&amp;F__&amp;A&amp;Rpage &amp;P</oddFooter>
  </headerFooter>
  <ignoredErrors>
    <ignoredError sqref="D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7"/>
  <sheetViews>
    <sheetView showGridLines="0" zoomScale="85" zoomScaleNormal="85" workbookViewId="0">
      <pane xSplit="2" ySplit="3" topLeftCell="C10" activePane="bottomRight" state="frozen"/>
      <selection activeCell="B2" sqref="B2"/>
      <selection pane="topRight" activeCell="B2" sqref="B2"/>
      <selection pane="bottomLeft" activeCell="B2" sqref="B2"/>
      <selection pane="bottomRight"/>
    </sheetView>
  </sheetViews>
  <sheetFormatPr defaultColWidth="11.5234375" defaultRowHeight="14.4"/>
  <cols>
    <col min="1" max="1" width="1.3125" style="3" customWidth="1"/>
    <col min="2" max="2" width="31.89453125" style="3" customWidth="1"/>
    <col min="3" max="3" width="12.3125" style="2" customWidth="1"/>
    <col min="4" max="9" width="13.68359375" style="3" customWidth="1"/>
    <col min="10" max="10" width="1.3125" style="3" customWidth="1"/>
    <col min="11" max="16384" width="11.5234375" style="3"/>
  </cols>
  <sheetData>
    <row r="1" spans="1:14" s="345" customFormat="1" ht="20.399999999999999">
      <c r="A1" s="344"/>
      <c r="B1" s="342" t="s">
        <v>561</v>
      </c>
      <c r="C1" s="343"/>
      <c r="D1" s="384"/>
      <c r="E1" s="523" t="s">
        <v>559</v>
      </c>
      <c r="F1" s="523"/>
      <c r="G1" s="523"/>
      <c r="H1" s="523"/>
      <c r="I1" s="523"/>
      <c r="J1" s="524"/>
    </row>
    <row r="2" spans="1:14" ht="5.4" customHeight="1">
      <c r="A2" s="81"/>
      <c r="B2" s="82"/>
      <c r="C2" s="94"/>
      <c r="D2" s="82"/>
      <c r="E2" s="82"/>
      <c r="F2" s="82"/>
      <c r="G2" s="82"/>
      <c r="H2" s="82"/>
      <c r="I2" s="82"/>
      <c r="J2" s="83"/>
    </row>
    <row r="3" spans="1:14" s="4" customFormat="1" ht="28.8">
      <c r="A3" s="97"/>
      <c r="B3" s="9" t="s">
        <v>3</v>
      </c>
      <c r="C3" s="9" t="s">
        <v>9</v>
      </c>
      <c r="D3" s="72" t="s">
        <v>47</v>
      </c>
      <c r="E3" s="72" t="s">
        <v>49</v>
      </c>
      <c r="F3" s="72" t="s">
        <v>227</v>
      </c>
      <c r="G3" s="72" t="s">
        <v>228</v>
      </c>
      <c r="H3" s="72" t="s">
        <v>48</v>
      </c>
      <c r="I3" s="128" t="s">
        <v>0</v>
      </c>
      <c r="J3" s="96"/>
    </row>
    <row r="4" spans="1:14" ht="27.6" customHeight="1">
      <c r="A4" s="86"/>
      <c r="B4" s="27" t="s">
        <v>4</v>
      </c>
      <c r="C4" s="28" t="s">
        <v>57</v>
      </c>
      <c r="D4" s="66">
        <v>100000</v>
      </c>
      <c r="E4" s="66">
        <f>D4</f>
        <v>100000</v>
      </c>
      <c r="F4" s="66">
        <v>70000</v>
      </c>
      <c r="G4" s="66">
        <v>90000</v>
      </c>
      <c r="H4" s="66">
        <v>80000</v>
      </c>
      <c r="I4" s="34">
        <f>SUM(D4:H4)</f>
        <v>440000</v>
      </c>
      <c r="J4" s="87"/>
    </row>
    <row r="5" spans="1:14">
      <c r="A5" s="86"/>
      <c r="B5" s="27" t="s">
        <v>1</v>
      </c>
      <c r="C5" s="28"/>
      <c r="D5" s="12">
        <f>D4/$I$4</f>
        <v>0.22727272727272727</v>
      </c>
      <c r="E5" s="12">
        <f t="shared" ref="E5:H5" si="0">E4/$I$4</f>
        <v>0.22727272727272727</v>
      </c>
      <c r="F5" s="12">
        <f>F4/$I$4</f>
        <v>0.15909090909090909</v>
      </c>
      <c r="G5" s="12">
        <f t="shared" si="0"/>
        <v>0.20454545454545456</v>
      </c>
      <c r="H5" s="12">
        <f t="shared" si="0"/>
        <v>0.18181818181818182</v>
      </c>
      <c r="I5" s="24">
        <f>I4/$I$4</f>
        <v>1</v>
      </c>
      <c r="J5" s="87"/>
    </row>
    <row r="6" spans="1:14">
      <c r="A6" s="86"/>
      <c r="B6" s="91"/>
      <c r="I6" s="92"/>
      <c r="J6" s="87"/>
    </row>
    <row r="7" spans="1:14" s="4" customFormat="1" ht="28.8">
      <c r="A7" s="97"/>
      <c r="B7" s="9" t="s">
        <v>32</v>
      </c>
      <c r="C7" s="9" t="s">
        <v>9</v>
      </c>
      <c r="D7" s="35" t="s">
        <v>47</v>
      </c>
      <c r="E7" s="35" t="s">
        <v>49</v>
      </c>
      <c r="F7" s="35" t="s">
        <v>227</v>
      </c>
      <c r="G7" s="35" t="s">
        <v>228</v>
      </c>
      <c r="H7" s="35" t="s">
        <v>48</v>
      </c>
      <c r="I7" s="128" t="s">
        <v>0</v>
      </c>
      <c r="J7" s="96"/>
    </row>
    <row r="8" spans="1:14" ht="27.6" customHeight="1">
      <c r="A8" s="86"/>
      <c r="B8" s="27" t="s">
        <v>60</v>
      </c>
      <c r="C8" s="28" t="s">
        <v>192</v>
      </c>
      <c r="D8" s="66">
        <f>D4*0.25</f>
        <v>25000</v>
      </c>
      <c r="E8" s="66">
        <f>E4*0.02</f>
        <v>2000</v>
      </c>
      <c r="F8" s="66">
        <f>F4*0.075</f>
        <v>5250</v>
      </c>
      <c r="G8" s="66">
        <f>G4*0.08</f>
        <v>7200</v>
      </c>
      <c r="H8" s="66">
        <f>H4*0.04</f>
        <v>3200</v>
      </c>
      <c r="I8" s="34">
        <f>SUM(D8:H8)</f>
        <v>42650</v>
      </c>
      <c r="J8" s="87"/>
      <c r="K8" s="4"/>
      <c r="L8" s="4"/>
    </row>
    <row r="9" spans="1:14">
      <c r="A9" s="86"/>
      <c r="B9" s="27" t="s">
        <v>1</v>
      </c>
      <c r="C9" s="28"/>
      <c r="D9" s="12">
        <f>D8/$I$8</f>
        <v>0.58616647127784294</v>
      </c>
      <c r="E9" s="12">
        <f t="shared" ref="E9:I9" si="1">E8/$I$8</f>
        <v>4.6893317702227433E-2</v>
      </c>
      <c r="F9" s="12">
        <f>F8/$I$8</f>
        <v>0.123094958968347</v>
      </c>
      <c r="G9" s="12">
        <f t="shared" si="1"/>
        <v>0.16881594372801875</v>
      </c>
      <c r="H9" s="12">
        <f t="shared" si="1"/>
        <v>7.5029308323563887E-2</v>
      </c>
      <c r="I9" s="24">
        <f t="shared" si="1"/>
        <v>1</v>
      </c>
      <c r="J9" s="87"/>
      <c r="K9" s="4"/>
      <c r="L9" s="4"/>
      <c r="M9" s="4"/>
      <c r="N9" s="4"/>
    </row>
    <row r="10" spans="1:14">
      <c r="A10" s="86"/>
      <c r="B10" s="91"/>
      <c r="I10" s="92"/>
      <c r="J10" s="87"/>
      <c r="L10" s="4"/>
    </row>
    <row r="11" spans="1:14" s="4" customFormat="1" ht="28.8">
      <c r="A11" s="97"/>
      <c r="B11" s="9" t="s">
        <v>2</v>
      </c>
      <c r="C11" s="9" t="s">
        <v>9</v>
      </c>
      <c r="D11" s="35" t="s">
        <v>47</v>
      </c>
      <c r="E11" s="35" t="s">
        <v>49</v>
      </c>
      <c r="F11" s="35" t="s">
        <v>227</v>
      </c>
      <c r="G11" s="35" t="s">
        <v>228</v>
      </c>
      <c r="H11" s="35" t="s">
        <v>48</v>
      </c>
      <c r="I11" s="128" t="s">
        <v>0</v>
      </c>
      <c r="J11" s="96"/>
    </row>
    <row r="12" spans="1:14" ht="27.6" customHeight="1">
      <c r="A12" s="86"/>
      <c r="B12" s="27" t="s">
        <v>58</v>
      </c>
      <c r="C12" s="28" t="s">
        <v>59</v>
      </c>
      <c r="D12" s="66">
        <f>D4*0.1</f>
        <v>10000</v>
      </c>
      <c r="E12" s="66">
        <v>0</v>
      </c>
      <c r="F12" s="66">
        <f>F4*0.2</f>
        <v>14000</v>
      </c>
      <c r="G12" s="66">
        <f t="shared" ref="G12:H12" si="2">G4*0.1</f>
        <v>9000</v>
      </c>
      <c r="H12" s="66">
        <f t="shared" si="2"/>
        <v>8000</v>
      </c>
      <c r="I12" s="34">
        <f>SUM(D12:H12)</f>
        <v>41000</v>
      </c>
      <c r="J12" s="87"/>
      <c r="L12" s="4"/>
    </row>
    <row r="13" spans="1:14">
      <c r="A13" s="86"/>
      <c r="B13" s="27" t="s">
        <v>1</v>
      </c>
      <c r="C13" s="28"/>
      <c r="D13" s="12">
        <f t="shared" ref="D13:I13" si="3">D12/$I$12</f>
        <v>0.24390243902439024</v>
      </c>
      <c r="E13" s="12">
        <f t="shared" si="3"/>
        <v>0</v>
      </c>
      <c r="F13" s="12">
        <f t="shared" si="3"/>
        <v>0.34146341463414637</v>
      </c>
      <c r="G13" s="12">
        <f t="shared" si="3"/>
        <v>0.21951219512195122</v>
      </c>
      <c r="H13" s="12">
        <f t="shared" si="3"/>
        <v>0.1951219512195122</v>
      </c>
      <c r="I13" s="24">
        <f t="shared" si="3"/>
        <v>1</v>
      </c>
      <c r="J13" s="87"/>
      <c r="L13" s="4"/>
      <c r="M13" s="4"/>
      <c r="N13" s="4"/>
    </row>
    <row r="14" spans="1:14">
      <c r="A14" s="86"/>
      <c r="B14" s="91"/>
      <c r="I14" s="92"/>
      <c r="J14" s="87"/>
      <c r="L14" s="4"/>
    </row>
    <row r="15" spans="1:14" s="4" customFormat="1" ht="28.8">
      <c r="A15" s="97"/>
      <c r="B15" s="9" t="s">
        <v>35</v>
      </c>
      <c r="C15" s="9" t="s">
        <v>9</v>
      </c>
      <c r="D15" s="35" t="s">
        <v>47</v>
      </c>
      <c r="E15" s="35" t="s">
        <v>49</v>
      </c>
      <c r="F15" s="35" t="s">
        <v>227</v>
      </c>
      <c r="G15" s="35" t="s">
        <v>228</v>
      </c>
      <c r="H15" s="35" t="s">
        <v>48</v>
      </c>
      <c r="I15" s="128" t="s">
        <v>0</v>
      </c>
      <c r="J15" s="96"/>
    </row>
    <row r="16" spans="1:14" ht="27" customHeight="1">
      <c r="A16" s="86"/>
      <c r="B16" s="27" t="s">
        <v>50</v>
      </c>
      <c r="C16" s="28" t="s">
        <v>195</v>
      </c>
      <c r="D16" s="66">
        <f>D12*3*52</f>
        <v>1560000</v>
      </c>
      <c r="E16" s="66">
        <v>0</v>
      </c>
      <c r="F16" s="66">
        <f>F12*3*52</f>
        <v>2184000</v>
      </c>
      <c r="G16" s="66">
        <f>G12*1*52</f>
        <v>468000</v>
      </c>
      <c r="H16" s="66">
        <f>H12*1*52</f>
        <v>416000</v>
      </c>
      <c r="I16" s="34">
        <f>SUM(D16:H16)</f>
        <v>4628000</v>
      </c>
      <c r="J16" s="87"/>
      <c r="L16" s="4"/>
    </row>
    <row r="17" spans="1:14">
      <c r="A17" s="86"/>
      <c r="B17" s="27" t="s">
        <v>1</v>
      </c>
      <c r="C17" s="28"/>
      <c r="D17" s="12">
        <f t="shared" ref="D17:I17" si="4">D16/$I$16</f>
        <v>0.33707865168539325</v>
      </c>
      <c r="E17" s="12">
        <f t="shared" si="4"/>
        <v>0</v>
      </c>
      <c r="F17" s="12">
        <f t="shared" si="4"/>
        <v>0.47191011235955055</v>
      </c>
      <c r="G17" s="12">
        <f t="shared" si="4"/>
        <v>0.10112359550561797</v>
      </c>
      <c r="H17" s="12">
        <f t="shared" si="4"/>
        <v>8.98876404494382E-2</v>
      </c>
      <c r="I17" s="24">
        <f t="shared" si="4"/>
        <v>1</v>
      </c>
      <c r="J17" s="87"/>
      <c r="L17" s="4"/>
      <c r="M17" s="4"/>
      <c r="N17" s="4"/>
    </row>
    <row r="18" spans="1:14">
      <c r="A18" s="86"/>
      <c r="B18" s="91"/>
      <c r="I18" s="92"/>
      <c r="J18" s="87"/>
      <c r="L18" s="4"/>
    </row>
    <row r="19" spans="1:14" ht="28.8">
      <c r="A19" s="86"/>
      <c r="B19" s="9" t="s">
        <v>178</v>
      </c>
      <c r="C19" s="9" t="s">
        <v>9</v>
      </c>
      <c r="D19" s="35" t="s">
        <v>47</v>
      </c>
      <c r="E19" s="35" t="s">
        <v>49</v>
      </c>
      <c r="F19" s="35" t="s">
        <v>227</v>
      </c>
      <c r="G19" s="35" t="s">
        <v>228</v>
      </c>
      <c r="H19" s="35" t="s">
        <v>48</v>
      </c>
      <c r="I19" s="92"/>
      <c r="J19" s="87"/>
    </row>
    <row r="20" spans="1:14" ht="27" customHeight="1">
      <c r="A20" s="86"/>
      <c r="B20" s="27" t="s">
        <v>179</v>
      </c>
      <c r="C20" s="28" t="s">
        <v>181</v>
      </c>
      <c r="D20" s="67">
        <v>3.5</v>
      </c>
      <c r="E20" s="67">
        <f>D20</f>
        <v>3.5</v>
      </c>
      <c r="F20" s="67">
        <f t="shared" ref="F20:H20" si="5">E20</f>
        <v>3.5</v>
      </c>
      <c r="G20" s="67">
        <f t="shared" si="5"/>
        <v>3.5</v>
      </c>
      <c r="H20" s="67">
        <f t="shared" si="5"/>
        <v>3.5</v>
      </c>
      <c r="I20" s="92"/>
      <c r="J20" s="87"/>
    </row>
    <row r="21" spans="1:14">
      <c r="A21" s="86"/>
      <c r="B21" s="27" t="s">
        <v>180</v>
      </c>
      <c r="C21" s="28" t="s">
        <v>182</v>
      </c>
      <c r="D21" s="29">
        <f>D4/D20</f>
        <v>28571.428571428572</v>
      </c>
      <c r="E21" s="29">
        <f t="shared" ref="E21:H21" si="6">E4/E20</f>
        <v>28571.428571428572</v>
      </c>
      <c r="F21" s="29">
        <f>F4/F20</f>
        <v>20000</v>
      </c>
      <c r="G21" s="29">
        <f t="shared" si="6"/>
        <v>25714.285714285714</v>
      </c>
      <c r="H21" s="29">
        <f t="shared" si="6"/>
        <v>22857.142857142859</v>
      </c>
      <c r="I21" s="92"/>
      <c r="J21" s="87"/>
    </row>
    <row r="22" spans="1:14">
      <c r="A22" s="86"/>
      <c r="B22" s="91"/>
      <c r="I22" s="92"/>
      <c r="J22" s="87"/>
    </row>
    <row r="23" spans="1:14" ht="28.8">
      <c r="A23" s="86"/>
      <c r="B23" s="9" t="s">
        <v>186</v>
      </c>
      <c r="C23" s="9" t="s">
        <v>9</v>
      </c>
      <c r="D23" s="35" t="s">
        <v>47</v>
      </c>
      <c r="E23" s="35" t="s">
        <v>49</v>
      </c>
      <c r="F23" s="35" t="s">
        <v>227</v>
      </c>
      <c r="G23" s="35" t="s">
        <v>228</v>
      </c>
      <c r="H23" s="35" t="s">
        <v>48</v>
      </c>
      <c r="I23" s="92"/>
      <c r="J23" s="87"/>
    </row>
    <row r="24" spans="1:14" ht="27" customHeight="1">
      <c r="A24" s="86"/>
      <c r="B24" s="27" t="s">
        <v>188</v>
      </c>
      <c r="C24" s="28" t="s">
        <v>189</v>
      </c>
      <c r="D24" s="66">
        <v>25</v>
      </c>
      <c r="E24" s="66">
        <f>D24</f>
        <v>25</v>
      </c>
      <c r="F24" s="66">
        <f t="shared" ref="F24:H24" si="7">E24</f>
        <v>25</v>
      </c>
      <c r="G24" s="66">
        <f t="shared" si="7"/>
        <v>25</v>
      </c>
      <c r="H24" s="66">
        <f t="shared" si="7"/>
        <v>25</v>
      </c>
      <c r="I24" s="92"/>
      <c r="J24" s="87"/>
    </row>
    <row r="25" spans="1:14">
      <c r="A25" s="86"/>
      <c r="B25" s="27" t="s">
        <v>186</v>
      </c>
      <c r="C25" s="28" t="s">
        <v>187</v>
      </c>
      <c r="D25" s="29">
        <f>D4*D24</f>
        <v>2500000</v>
      </c>
      <c r="E25" s="29">
        <f t="shared" ref="E25:H25" si="8">E4*E24</f>
        <v>2500000</v>
      </c>
      <c r="F25" s="29">
        <f t="shared" si="8"/>
        <v>1750000</v>
      </c>
      <c r="G25" s="29">
        <f t="shared" si="8"/>
        <v>2250000</v>
      </c>
      <c r="H25" s="29">
        <f t="shared" si="8"/>
        <v>2000000</v>
      </c>
      <c r="I25" s="93"/>
      <c r="J25" s="87"/>
    </row>
    <row r="26" spans="1:14" ht="5.4" customHeight="1">
      <c r="A26" s="88"/>
      <c r="B26" s="89"/>
      <c r="C26" s="95"/>
      <c r="D26" s="89"/>
      <c r="E26" s="89"/>
      <c r="F26" s="89"/>
      <c r="G26" s="89"/>
      <c r="H26" s="89"/>
      <c r="I26" s="89"/>
      <c r="J26" s="90"/>
    </row>
    <row r="27" spans="1:14" s="8" customFormat="1">
      <c r="C27" s="5"/>
    </row>
  </sheetData>
  <sheetProtection algorithmName="SHA-512" hashValue="zThSKhzdV8qYBeP3kREFAhnYN6X1xk6NQewLSs3hYSJsJEBg0LkLcUD6jfM8IK+52NB8LHsCbZON6oPP4qZTAQ==" saltValue="RBK5kX35WTdVlC+nAtKEkw==" spinCount="100000" sheet="1" objects="1" scenarios="1"/>
  <mergeCells count="1">
    <mergeCell ref="E1:J1"/>
  </mergeCells>
  <hyperlinks>
    <hyperlink ref="E1" location="'Full-cost-accounting'!A1" display="Full-cost-accounting" xr:uid="{00000000-0004-0000-0600-000000000000}"/>
  </hyperlinks>
  <pageMargins left="0.70866141732283472" right="0.70866141732283472" top="0.78740157480314965" bottom="0.78740157480314965" header="0.31496062992125984" footer="0.31496062992125984"/>
  <pageSetup paperSize="9" scale="71" orientation="portrait" r:id="rId1"/>
  <headerFooter>
    <oddFooter>&amp;L&amp;F__&amp;A&amp;Rpage &amp;P</oddFooter>
  </headerFooter>
  <ignoredErrors>
    <ignoredError sqref="G9:H9 F13:H13 F17:H17 D17 D13 I9 I13 I17"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0"/>
  <sheetViews>
    <sheetView showGridLines="0" zoomScale="115" zoomScaleNormal="115" workbookViewId="0"/>
  </sheetViews>
  <sheetFormatPr defaultColWidth="11.5234375" defaultRowHeight="14.4"/>
  <cols>
    <col min="1" max="1" width="1.20703125" style="3" customWidth="1"/>
    <col min="2" max="2" width="56.7890625" style="3" customWidth="1"/>
    <col min="3" max="3" width="17.20703125" style="3" customWidth="1"/>
    <col min="4" max="4" width="10.89453125" style="3" customWidth="1"/>
    <col min="5" max="5" width="1.5234375" style="3" customWidth="1"/>
    <col min="6" max="16384" width="11.5234375" style="3"/>
  </cols>
  <sheetData>
    <row r="1" spans="1:5" s="345" customFormat="1" ht="30" customHeight="1">
      <c r="A1" s="344"/>
      <c r="B1" s="342" t="s">
        <v>560</v>
      </c>
      <c r="C1" s="384"/>
      <c r="D1" s="384"/>
      <c r="E1" s="385"/>
    </row>
    <row r="2" spans="1:5" ht="5.4" customHeight="1">
      <c r="A2" s="81"/>
      <c r="B2" s="82"/>
      <c r="C2" s="82"/>
      <c r="D2" s="82"/>
      <c r="E2" s="83"/>
    </row>
    <row r="3" spans="1:5" s="5" customFormat="1" ht="25.95" customHeight="1">
      <c r="A3" s="84"/>
      <c r="B3" s="130" t="s">
        <v>522</v>
      </c>
      <c r="C3" s="130" t="s">
        <v>523</v>
      </c>
      <c r="D3" s="130" t="s">
        <v>9</v>
      </c>
      <c r="E3" s="85"/>
    </row>
    <row r="4" spans="1:5" ht="22.2" customHeight="1">
      <c r="A4" s="86"/>
      <c r="B4" s="346" t="s">
        <v>139</v>
      </c>
      <c r="C4" s="347">
        <v>2</v>
      </c>
      <c r="D4" s="348" t="s">
        <v>521</v>
      </c>
      <c r="E4" s="87"/>
    </row>
    <row r="5" spans="1:5" ht="22.2" customHeight="1">
      <c r="A5" s="86"/>
      <c r="B5" s="349" t="s">
        <v>115</v>
      </c>
      <c r="C5" s="350">
        <v>3</v>
      </c>
      <c r="D5" s="351" t="s">
        <v>521</v>
      </c>
      <c r="E5" s="87"/>
    </row>
    <row r="6" spans="1:5" ht="22.2" customHeight="1">
      <c r="A6" s="86"/>
      <c r="B6" s="349" t="s">
        <v>143</v>
      </c>
      <c r="C6" s="350">
        <v>10</v>
      </c>
      <c r="D6" s="351" t="s">
        <v>521</v>
      </c>
      <c r="E6" s="87"/>
    </row>
    <row r="7" spans="1:5" ht="22.2" customHeight="1">
      <c r="A7" s="86"/>
      <c r="B7" s="349" t="s">
        <v>102</v>
      </c>
      <c r="C7" s="350">
        <v>0</v>
      </c>
      <c r="D7" s="351" t="s">
        <v>521</v>
      </c>
      <c r="E7" s="87"/>
    </row>
    <row r="8" spans="1:5" ht="22.2" customHeight="1">
      <c r="A8" s="86"/>
      <c r="B8" s="349" t="s">
        <v>104</v>
      </c>
      <c r="C8" s="350">
        <v>0</v>
      </c>
      <c r="D8" s="351" t="s">
        <v>521</v>
      </c>
      <c r="E8" s="87"/>
    </row>
    <row r="9" spans="1:5" ht="5.4" customHeight="1">
      <c r="A9" s="88"/>
      <c r="B9" s="89"/>
      <c r="C9" s="89"/>
      <c r="D9" s="89"/>
      <c r="E9" s="90"/>
    </row>
    <row r="10" spans="1:5" s="352" customFormat="1" ht="20.399999999999999">
      <c r="A10" s="386"/>
      <c r="B10" s="525" t="s">
        <v>559</v>
      </c>
      <c r="C10" s="525"/>
      <c r="D10" s="525"/>
      <c r="E10" s="387"/>
    </row>
  </sheetData>
  <sheetProtection algorithmName="SHA-512" hashValue="Xy2oU1NwoH5DXjRJXuBUsDz7dmOQlUE16h/UYIZM5ZxytuAhx8vhVDD25k0LodbLQbjsuuuJtc35wAm/eFfqnQ==" saltValue="S+FLx/ZRlcOUK49euMPc/Q==" spinCount="100000" sheet="1" objects="1" scenarios="1"/>
  <mergeCells count="1">
    <mergeCell ref="B10:D10"/>
  </mergeCells>
  <hyperlinks>
    <hyperlink ref="B10" location="'Full-cost-accounting'!A1" display="Full-cost-accounting" xr:uid="{00000000-0004-0000-0700-000000000000}"/>
  </hyperlinks>
  <pageMargins left="0.70866141732283472" right="0.70866141732283472" top="0.78740157480314965" bottom="0.78740157480314965" header="0.31496062992125984" footer="0.31496062992125984"/>
  <pageSetup paperSize="9" scale="99" orientation="portrait" r:id="rId1"/>
  <headerFooter>
    <oddFooter>&amp;L&amp;F__&amp;A&amp;Rpage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E43DFF011878E4889130C63AD9EF3F5" ma:contentTypeVersion="9" ma:contentTypeDescription="Ein neues Dokument erstellen." ma:contentTypeScope="" ma:versionID="f82525d2eac173ab55bf0d4c4ac5845c">
  <xsd:schema xmlns:xsd="http://www.w3.org/2001/XMLSchema" xmlns:xs="http://www.w3.org/2001/XMLSchema" xmlns:p="http://schemas.microsoft.com/office/2006/metadata/properties" xmlns:ns2="5e40d325-2f83-4c4d-b1e8-dd67008b0ef6" targetNamespace="http://schemas.microsoft.com/office/2006/metadata/properties" ma:root="true" ma:fieldsID="39c8a9d4fec1c0cbc12446589c7bee14" ns2:_="">
    <xsd:import namespace="5e40d325-2f83-4c4d-b1e8-dd67008b0ef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0d325-2f83-4c4d-b1e8-dd67008b0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3D4E6E-1087-4A91-97CC-F558D539307C}">
  <ds:schemaRefs>
    <ds:schemaRef ds:uri="http://schemas.microsoft.com/sharepoint/v3/contenttype/forms"/>
  </ds:schemaRefs>
</ds:datastoreItem>
</file>

<file path=customXml/itemProps2.xml><?xml version="1.0" encoding="utf-8"?>
<ds:datastoreItem xmlns:ds="http://schemas.openxmlformats.org/officeDocument/2006/customXml" ds:itemID="{73752905-78D9-4AA1-AB2E-D7BB85AA7D9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e40d325-2f83-4c4d-b1e8-dd67008b0ef6"/>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0EC2FA4-1499-468D-A9BE-772BA99063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40d325-2f83-4c4d-b1e8-dd67008b0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Start</vt:lpstr>
      <vt:lpstr>Guideline</vt:lpstr>
      <vt:lpstr>Full-cost-accounting</vt:lpstr>
      <vt:lpstr>1_Cont_costs_detailed_calc</vt:lpstr>
      <vt:lpstr>2_Veh_costs_detailed_calc</vt:lpstr>
      <vt:lpstr>3_Pers_costs_detailed_calc</vt:lpstr>
      <vt:lpstr>4_Infrastru_costs_detailed_calc</vt:lpstr>
      <vt:lpstr>Basic-data_costs break down</vt:lpstr>
      <vt:lpstr>General calc parameter</vt:lpstr>
      <vt:lpstr>Drop-down list</vt:lpstr>
      <vt:lpstr>basic</vt:lpstr>
      <vt:lpstr>'Drop-down list'!bin</vt:lpstr>
      <vt:lpstr>bin</vt:lpstr>
      <vt:lpstr>bin___Container</vt:lpstr>
      <vt:lpstr>'Basic-data_costs break down'!Print_Area</vt:lpstr>
      <vt:lpstr>Guideline!Print_Area</vt:lpstr>
      <vt:lpstr>'Basic-data_costs break down'!veh.</vt:lpstr>
      <vt:lpstr>vehicles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oelgemoeller@infa.de</dc:creator>
  <cp:lastModifiedBy>Vasiliki Panaretou</cp:lastModifiedBy>
  <cp:lastPrinted>2020-03-24T23:25:15Z</cp:lastPrinted>
  <dcterms:created xsi:type="dcterms:W3CDTF">2019-09-22T16:58:01Z</dcterms:created>
  <dcterms:modified xsi:type="dcterms:W3CDTF">2020-05-21T07:47:36Z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0x0101003E43DFF011878E4889130C63AD9EF3F5</vt:lpwstr>
  </property>
</Properties>
</file>