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olors8.xml" ContentType="application/vnd.ms-office.chartcolorstyle+xml"/>
  <Override PartName="/xl/worksheets/sheet3.xml" ContentType="application/vnd.openxmlformats-officedocument.spreadsheetml.worksheet+xml"/>
  <Override PartName="/xl/worksheets/sheet2.xml" ContentType="application/vnd.openxmlformats-officedocument.spreadsheetml.worksheet+xml"/>
  <Override PartName="/xl/charts/style8.xml" ContentType="application/vnd.ms-office.chartstyle+xml"/>
  <Override PartName="/xl/charts/chart8.xml" ContentType="application/vnd.openxmlformats-officedocument.drawingml.chart+xml"/>
  <Override PartName="/xl/charts/colors7.xml" ContentType="application/vnd.ms-office.chartcolorstyle+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worksheets/sheet1.xml" ContentType="application/vnd.openxmlformats-officedocument.spreadsheetml.worksheet+xml"/>
  <Override PartName="/xl/charts/chart6.xml" ContentType="application/vnd.openxmlformats-officedocument.drawingml.chart+xml"/>
  <Override PartName="/xl/charts/style7.xml" ContentType="application/vnd.ms-office.chartstyle+xml"/>
  <Override PartName="/xl/charts/style5.xml" ContentType="application/vnd.ms-office.chartstyle+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olors5.xml" ContentType="application/vnd.ms-office.chartcolorstyle+xml"/>
  <Override PartName="/xl/charts/style2.xml" ContentType="application/vnd.ms-office.chartstyle+xml"/>
  <Override PartName="/xl/styles.xml" ContentType="application/vnd.openxmlformats-officedocument.spreadsheetml.styles+xml"/>
  <Override PartName="/xl/theme/theme1.xml" ContentType="application/vnd.openxmlformats-officedocument.theme+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colors2.xml" ContentType="application/vnd.ms-office.chartcolorstyle+xml"/>
  <Override PartName="/xl/charts/chart2.xml" ContentType="application/vnd.openxmlformats-officedocument.drawingml.chart+xml"/>
  <Override PartName="/xl/charts/style3.xml" ContentType="application/vnd.ms-office.chartstyle+xml"/>
  <Override PartName="/xl/charts/style4.xml" ContentType="application/vnd.ms-office.chartstyle+xml"/>
  <Override PartName="/xl/charts/chart4.xml" ContentType="application/vnd.openxmlformats-officedocument.drawingml.chart+xml"/>
  <Override PartName="/xl/drawings/drawing2.xml" ContentType="application/vnd.openxmlformats-officedocument.drawing+xml"/>
  <Override PartName="/xl/charts/colors3.xml" ContentType="application/vnd.ms-office.chartcolorstyle+xml"/>
  <Override PartName="/xl/charts/chart3.xml" ContentType="application/vnd.openxmlformats-officedocument.drawingml.chart+xml"/>
  <Override PartName="/xl/charts/colors4.xml" ContentType="application/vnd.ms-office.chartcolorstyle+xml"/>
  <Override PartName="/xl/charts/chart5.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defaultThemeVersion="124226"/>
  <mc:AlternateContent xmlns:mc="http://schemas.openxmlformats.org/markup-compatibility/2006">
    <mc:Choice Requires="x15">
      <x15ac:absPath xmlns:x15ac="http://schemas.microsoft.com/office/spreadsheetml/2010/11/ac" url="https://neyenbreathe.sharepoint.com/sites/Projects/Shared Documents/GIZ Article 6 Capacity Building/05. Mitigation Activity Selection Criteria (Dev 4)/"/>
    </mc:Choice>
  </mc:AlternateContent>
  <xr:revisionPtr revIDLastSave="1469" documentId="8_{CD488E9E-ADAC-4249-9F51-5994AA61DF3E}" xr6:coauthVersionLast="36" xr6:coauthVersionMax="47" xr10:uidLastSave="{FFE045E1-07A5-47E1-9A11-1FB24107698A}"/>
  <bookViews>
    <workbookView xWindow="25980" yWindow="-105" windowWidth="21960" windowHeight="11865" tabRatio="899" xr2:uid="{00000000-000D-0000-FFFF-FFFF00000000}"/>
  </bookViews>
  <sheets>
    <sheet name="BACKGROUND" sheetId="14" r:id="rId1"/>
    <sheet name="INSTRUCTIONS" sheetId="5" r:id="rId2"/>
    <sheet name="MENU" sheetId="13" r:id="rId3"/>
    <sheet name="0.A. Country's SDG profile" sheetId="12" r:id="rId4"/>
    <sheet name="0.B Country's GHG &amp; NDC Profile" sheetId="7" r:id="rId5"/>
    <sheet name="1.0 Activity Attractiveness" sheetId="9" r:id="rId6"/>
    <sheet name="1.1 Activity_TypePrioritization" sheetId="1" r:id="rId7"/>
    <sheet name="1.2 Dashboard (country profile)" sheetId="4" r:id="rId8"/>
    <sheet name="1.3 Country activity results" sheetId="10" r:id="rId9"/>
    <sheet name="2.1 Activity_design_assessment" sheetId="6" r:id="rId10"/>
    <sheet name="2.2 Activity design results " sheetId="11" r:id="rId11"/>
    <sheet name="3.Lists scores(do not delete)" sheetId="3" r:id="rId12"/>
  </sheets>
  <definedNames>
    <definedName name="_xlnm._FilterDatabase" localSheetId="6" hidden="1">'1.1 Activity_TypePrioritization'!$B$16:$L$42</definedName>
    <definedName name="_xlnm._FilterDatabase" localSheetId="7" hidden="1">'1.2 Dashboard (country profile)'!$B$3:$C$4</definedName>
    <definedName name="_xlnm._FilterDatabase" localSheetId="8" hidden="1">'1.3 Country activity results'!$B$2:$D$2</definedName>
    <definedName name="AGRICULTURE">'1.0 Activity Attractiveness'!$M$8:$M$12</definedName>
    <definedName name="ENERGY">'1.0 Activity Attractiveness'!$K$8:$K$12</definedName>
    <definedName name="FORESTRY">'1.0 Activity Attractiveness'!$P$8:$P$13</definedName>
    <definedName name="INDUSTRY">'1.0 Activity Attractiveness'!$N$8:$N$14</definedName>
    <definedName name="TRANSPORT">'1.0 Activity Attractiveness'!$L$8:$L$12</definedName>
    <definedName name="WASTE">'1.0 Activity Attractiveness'!$O$8:$O$11</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9" l="1"/>
  <c r="H11" i="9"/>
  <c r="I19" i="9" l="1"/>
  <c r="H19" i="9"/>
  <c r="L21" i="3"/>
  <c r="H17" i="1"/>
  <c r="C14" i="7"/>
  <c r="H12" i="9"/>
  <c r="H13" i="9"/>
  <c r="H14" i="9"/>
  <c r="H15" i="9"/>
  <c r="H16" i="9"/>
  <c r="H17" i="9"/>
  <c r="H18" i="9"/>
  <c r="H20" i="9"/>
  <c r="H21" i="9"/>
  <c r="H22" i="9"/>
  <c r="H23" i="9"/>
  <c r="H24" i="9"/>
  <c r="H25" i="9"/>
  <c r="H26" i="9"/>
  <c r="H27" i="9"/>
  <c r="H28" i="9"/>
  <c r="H29" i="9"/>
  <c r="H30" i="9"/>
  <c r="H31" i="9"/>
  <c r="H32" i="9"/>
  <c r="H33" i="9"/>
  <c r="H34" i="9"/>
  <c r="H35" i="9"/>
  <c r="H36" i="9"/>
  <c r="I21" i="9"/>
  <c r="I20" i="9"/>
  <c r="A176" i="3"/>
  <c r="A177" i="3"/>
  <c r="A178" i="3"/>
  <c r="B125" i="3"/>
  <c r="C125" i="3"/>
  <c r="D125" i="3"/>
  <c r="B126" i="3"/>
  <c r="C126" i="3"/>
  <c r="D126" i="3"/>
  <c r="B127" i="3"/>
  <c r="C127" i="3"/>
  <c r="D127" i="3"/>
  <c r="B128" i="3"/>
  <c r="C128" i="3"/>
  <c r="D128" i="3"/>
  <c r="B129" i="3"/>
  <c r="C129" i="3"/>
  <c r="D129" i="3"/>
  <c r="B130" i="3"/>
  <c r="C130" i="3"/>
  <c r="D130" i="3"/>
  <c r="C108" i="3"/>
  <c r="C115" i="3"/>
  <c r="B115" i="3"/>
  <c r="C114" i="3"/>
  <c r="B114" i="3"/>
  <c r="C113" i="3"/>
  <c r="B113" i="3"/>
  <c r="C112" i="3"/>
  <c r="B112" i="3"/>
  <c r="C111" i="3"/>
  <c r="B111" i="3"/>
  <c r="C110" i="3"/>
  <c r="B110" i="3"/>
  <c r="C109" i="3"/>
  <c r="B109" i="3"/>
  <c r="B108" i="3"/>
  <c r="C107" i="3"/>
  <c r="B107" i="3"/>
  <c r="C106" i="3"/>
  <c r="B106" i="3"/>
  <c r="C105" i="3"/>
  <c r="B105" i="3"/>
  <c r="C104" i="3"/>
  <c r="B104" i="3"/>
  <c r="C103" i="3"/>
  <c r="B103" i="3"/>
  <c r="C102" i="3"/>
  <c r="B102" i="3"/>
  <c r="C101" i="3"/>
  <c r="B101" i="3"/>
  <c r="C100" i="3"/>
  <c r="B100" i="3"/>
  <c r="C99" i="3"/>
  <c r="B99" i="3"/>
  <c r="D8" i="7" l="1"/>
  <c r="D11" i="7"/>
  <c r="D13" i="7"/>
  <c r="D12" i="7"/>
  <c r="D10" i="7"/>
  <c r="D9" i="7"/>
  <c r="B121" i="3"/>
  <c r="C121" i="3"/>
  <c r="C120" i="3"/>
  <c r="C119" i="3"/>
  <c r="D119" i="3"/>
  <c r="D120" i="3"/>
  <c r="B119" i="3"/>
  <c r="D121" i="3"/>
  <c r="B120" i="3"/>
  <c r="D14" i="7" l="1"/>
  <c r="D6" i="4"/>
  <c r="D7" i="4"/>
  <c r="D8" i="4"/>
  <c r="D9" i="4"/>
  <c r="D10" i="4"/>
  <c r="D11" i="4"/>
  <c r="D12" i="4"/>
  <c r="D13" i="4"/>
  <c r="D14" i="4"/>
  <c r="D15" i="4"/>
  <c r="D16" i="4"/>
  <c r="D17" i="4"/>
  <c r="D18" i="4"/>
  <c r="D19" i="4"/>
  <c r="D20" i="4"/>
  <c r="D21" i="4"/>
  <c r="D5" i="4"/>
  <c r="C14" i="4"/>
  <c r="C19" i="4"/>
  <c r="C6" i="4"/>
  <c r="C7" i="4"/>
  <c r="C15" i="4"/>
  <c r="C16" i="4"/>
  <c r="C8" i="4"/>
  <c r="C9" i="4"/>
  <c r="C17" i="4"/>
  <c r="C20" i="4"/>
  <c r="C10" i="4"/>
  <c r="C11" i="4"/>
  <c r="C18" i="4"/>
  <c r="C12" i="4"/>
  <c r="C13" i="4"/>
  <c r="C21" i="4"/>
  <c r="C5" i="4"/>
  <c r="I71" i="6"/>
  <c r="J71" i="6" s="1"/>
  <c r="I68" i="6"/>
  <c r="J68" i="6" s="1"/>
  <c r="I66" i="6"/>
  <c r="J66" i="6" s="1"/>
  <c r="I65" i="6"/>
  <c r="J65" i="6" s="1"/>
  <c r="I64" i="6"/>
  <c r="J64" i="6" s="1"/>
  <c r="I62" i="6"/>
  <c r="J62" i="6" s="1"/>
  <c r="I61" i="6"/>
  <c r="J61" i="6" s="1"/>
  <c r="I55" i="6"/>
  <c r="J55" i="6" s="1"/>
  <c r="I56" i="6"/>
  <c r="J56" i="6" s="1"/>
  <c r="I57" i="6"/>
  <c r="J57" i="6" s="1"/>
  <c r="I58" i="6"/>
  <c r="J58" i="6" s="1"/>
  <c r="I59" i="6"/>
  <c r="J59" i="6" s="1"/>
  <c r="I54" i="6"/>
  <c r="J54" i="6" s="1"/>
  <c r="I73" i="6"/>
  <c r="J73" i="6" s="1"/>
  <c r="I72" i="6"/>
  <c r="J72" i="6" s="1"/>
  <c r="I70" i="6"/>
  <c r="J70" i="6" s="1"/>
  <c r="I69" i="6"/>
  <c r="J69" i="6" s="1"/>
  <c r="I67" i="6"/>
  <c r="J67" i="6" s="1"/>
  <c r="I63" i="6"/>
  <c r="J63" i="6" s="1"/>
  <c r="I60" i="6"/>
  <c r="J60" i="6" s="1"/>
  <c r="K68" i="6" l="1"/>
  <c r="D12" i="11" s="1"/>
  <c r="K61" i="6"/>
  <c r="D11" i="11" s="1"/>
  <c r="K54" i="6"/>
  <c r="D10" i="11" s="1"/>
  <c r="E10" i="11" l="1"/>
  <c r="B178" i="3" s="1"/>
  <c r="L54" i="6"/>
  <c r="I52" i="6" l="1"/>
  <c r="J52" i="6" s="1"/>
  <c r="I50" i="6"/>
  <c r="J50" i="6" s="1"/>
  <c r="I49" i="6"/>
  <c r="J49" i="6" s="1"/>
  <c r="I46" i="6"/>
  <c r="J46" i="6" s="1"/>
  <c r="I44" i="6"/>
  <c r="J44" i="6" s="1"/>
  <c r="I43" i="6"/>
  <c r="I42" i="6"/>
  <c r="I41" i="6"/>
  <c r="I40" i="6"/>
  <c r="I51" i="6"/>
  <c r="J51" i="6" s="1"/>
  <c r="I48" i="6"/>
  <c r="J48" i="6" s="1"/>
  <c r="I47" i="6"/>
  <c r="J47" i="6" s="1"/>
  <c r="I45" i="6"/>
  <c r="J45" i="6" s="1"/>
  <c r="I38" i="6"/>
  <c r="J38" i="6" s="1"/>
  <c r="I31" i="6"/>
  <c r="I32" i="6"/>
  <c r="I33" i="6"/>
  <c r="I34" i="6"/>
  <c r="I35" i="6"/>
  <c r="I36" i="6"/>
  <c r="J36" i="6" s="1"/>
  <c r="I30" i="6"/>
  <c r="J30" i="6" s="1"/>
  <c r="I37" i="6"/>
  <c r="J37" i="6" s="1"/>
  <c r="I24" i="6"/>
  <c r="I25" i="6"/>
  <c r="I26" i="6"/>
  <c r="I27" i="6"/>
  <c r="I28" i="6"/>
  <c r="I23" i="6"/>
  <c r="I19" i="6"/>
  <c r="I20" i="6"/>
  <c r="I21" i="6"/>
  <c r="J21" i="6" s="1"/>
  <c r="I18" i="6"/>
  <c r="I15" i="6"/>
  <c r="I16" i="6"/>
  <c r="I17" i="6"/>
  <c r="I14" i="6"/>
  <c r="I12" i="9"/>
  <c r="D39" i="3" s="1"/>
  <c r="I23" i="1" s="1"/>
  <c r="I13" i="9"/>
  <c r="D40" i="3" s="1"/>
  <c r="I22" i="1" s="1"/>
  <c r="I14" i="9"/>
  <c r="D41" i="3" s="1"/>
  <c r="I21" i="1" s="1"/>
  <c r="I15" i="9"/>
  <c r="D42" i="3" s="1"/>
  <c r="I38" i="1" s="1"/>
  <c r="I16" i="9"/>
  <c r="D43" i="3" s="1"/>
  <c r="I36" i="1" s="1"/>
  <c r="I17" i="9"/>
  <c r="D44" i="3" s="1"/>
  <c r="I37" i="1" s="1"/>
  <c r="I18" i="9"/>
  <c r="D45" i="3" s="1"/>
  <c r="I39" i="1" s="1"/>
  <c r="D46" i="3"/>
  <c r="I19" i="1" s="1"/>
  <c r="D48" i="3"/>
  <c r="I18" i="1" s="1"/>
  <c r="I22" i="9"/>
  <c r="D49" i="3" s="1"/>
  <c r="I20" i="1" s="1"/>
  <c r="I23" i="9"/>
  <c r="D50" i="3" s="1"/>
  <c r="I32" i="1" s="1"/>
  <c r="I24" i="9"/>
  <c r="D51" i="3" s="1"/>
  <c r="I33" i="1" s="1"/>
  <c r="I25" i="9"/>
  <c r="D52" i="3" s="1"/>
  <c r="I30" i="1" s="1"/>
  <c r="I26" i="9"/>
  <c r="D53" i="3" s="1"/>
  <c r="I31" i="1" s="1"/>
  <c r="I27" i="9"/>
  <c r="D54" i="3" s="1"/>
  <c r="I34" i="1" s="1"/>
  <c r="I28" i="9"/>
  <c r="D55" i="3" s="1"/>
  <c r="I35" i="1" s="1"/>
  <c r="I29" i="9"/>
  <c r="D56" i="3" s="1"/>
  <c r="I40" i="1" s="1"/>
  <c r="I30" i="9"/>
  <c r="D57" i="3" s="1"/>
  <c r="I41" i="1" s="1"/>
  <c r="I31" i="9"/>
  <c r="D58" i="3" s="1"/>
  <c r="I42" i="1" s="1"/>
  <c r="I32" i="9"/>
  <c r="D59" i="3" s="1"/>
  <c r="I25" i="1" s="1"/>
  <c r="I33" i="9"/>
  <c r="D60" i="3" s="1"/>
  <c r="I26" i="1" s="1"/>
  <c r="I34" i="9"/>
  <c r="D61" i="3" s="1"/>
  <c r="I27" i="1" s="1"/>
  <c r="I35" i="9"/>
  <c r="D62" i="3" s="1"/>
  <c r="I29" i="1" s="1"/>
  <c r="I36" i="9"/>
  <c r="D63" i="3" s="1"/>
  <c r="I28" i="1" s="1"/>
  <c r="D38" i="3"/>
  <c r="I24" i="1" s="1"/>
  <c r="D67" i="3"/>
  <c r="J24" i="1" s="1"/>
  <c r="D69" i="3"/>
  <c r="J22" i="1" s="1"/>
  <c r="D71" i="3"/>
  <c r="J38" i="1" s="1"/>
  <c r="D72" i="3"/>
  <c r="J36" i="1" s="1"/>
  <c r="D73" i="3"/>
  <c r="J37" i="1" s="1"/>
  <c r="D74" i="3"/>
  <c r="J39" i="1" s="1"/>
  <c r="D81" i="3"/>
  <c r="J30" i="1" s="1"/>
  <c r="D82" i="3"/>
  <c r="J31" i="1" s="1"/>
  <c r="D84" i="3"/>
  <c r="J35" i="1" s="1"/>
  <c r="D89" i="3"/>
  <c r="J26" i="1" s="1"/>
  <c r="D90" i="3"/>
  <c r="J27" i="1" s="1"/>
  <c r="D70" i="3"/>
  <c r="J21" i="1" s="1"/>
  <c r="D77" i="3"/>
  <c r="J18" i="1" s="1"/>
  <c r="D85" i="3"/>
  <c r="J40" i="1" s="1"/>
  <c r="D86" i="3"/>
  <c r="J41" i="1" s="1"/>
  <c r="L25" i="3"/>
  <c r="D26" i="1" s="1"/>
  <c r="L26" i="3"/>
  <c r="D27" i="1" s="1"/>
  <c r="L27" i="3"/>
  <c r="D29" i="1" s="1"/>
  <c r="L28" i="3"/>
  <c r="D28" i="1" s="1"/>
  <c r="L24" i="3"/>
  <c r="D25" i="1" s="1"/>
  <c r="L22" i="3"/>
  <c r="L15" i="3"/>
  <c r="L16" i="3" s="1"/>
  <c r="L17" i="3" s="1"/>
  <c r="L14" i="3"/>
  <c r="D20" i="1" s="1"/>
  <c r="L13" i="3"/>
  <c r="D18" i="1" s="1"/>
  <c r="L12" i="3"/>
  <c r="D17" i="1" s="1"/>
  <c r="L11" i="3"/>
  <c r="D19" i="1" s="1"/>
  <c r="L7" i="3"/>
  <c r="D38" i="1" s="1"/>
  <c r="L6" i="3"/>
  <c r="D21" i="1" s="1"/>
  <c r="L5" i="3"/>
  <c r="D22" i="1" s="1"/>
  <c r="L3" i="3"/>
  <c r="D24" i="1" s="1"/>
  <c r="E24" i="1" s="1"/>
  <c r="L4" i="3"/>
  <c r="D23" i="1" s="1"/>
  <c r="H23" i="1"/>
  <c r="H22" i="1"/>
  <c r="H21" i="1"/>
  <c r="H38" i="1"/>
  <c r="H36" i="1"/>
  <c r="H37" i="1"/>
  <c r="H39" i="1"/>
  <c r="H19" i="1"/>
  <c r="H18" i="1"/>
  <c r="H20" i="1"/>
  <c r="H32" i="1"/>
  <c r="H33" i="1"/>
  <c r="H30" i="1"/>
  <c r="H31" i="1"/>
  <c r="H34" i="1"/>
  <c r="H35" i="1"/>
  <c r="H40" i="1"/>
  <c r="H41" i="1"/>
  <c r="H42" i="1"/>
  <c r="H25" i="1"/>
  <c r="H26" i="1"/>
  <c r="H27" i="1"/>
  <c r="H29" i="1"/>
  <c r="H28" i="1"/>
  <c r="H24" i="1"/>
  <c r="D68" i="3"/>
  <c r="J23" i="1" s="1"/>
  <c r="D75" i="3"/>
  <c r="J19" i="1" s="1"/>
  <c r="D76" i="3"/>
  <c r="D78" i="3"/>
  <c r="J20" i="1" s="1"/>
  <c r="D79" i="3"/>
  <c r="J32" i="1" s="1"/>
  <c r="D80" i="3"/>
  <c r="J33" i="1" s="1"/>
  <c r="D83" i="3"/>
  <c r="J34" i="1" s="1"/>
  <c r="D87" i="3"/>
  <c r="J42" i="1" s="1"/>
  <c r="D88" i="3"/>
  <c r="J25" i="1" s="1"/>
  <c r="D91" i="3"/>
  <c r="J29" i="1" s="1"/>
  <c r="D92" i="3"/>
  <c r="J28" i="1" s="1"/>
  <c r="D47" i="3"/>
  <c r="I17" i="1" s="1"/>
  <c r="J17" i="1" l="1"/>
  <c r="D32" i="1"/>
  <c r="L8" i="3"/>
  <c r="L9" i="3" s="1"/>
  <c r="L10" i="3" s="1"/>
  <c r="D39" i="1" s="1"/>
  <c r="K51" i="6"/>
  <c r="D9" i="11" s="1"/>
  <c r="J17" i="6"/>
  <c r="J39" i="6"/>
  <c r="K30" i="6" s="1"/>
  <c r="D7" i="11" s="1"/>
  <c r="L18" i="3"/>
  <c r="D30" i="1"/>
  <c r="L23" i="3"/>
  <c r="D42" i="1" s="1"/>
  <c r="D41" i="1"/>
  <c r="D33" i="1"/>
  <c r="D40" i="1"/>
  <c r="K47" i="6"/>
  <c r="D8" i="11" s="1"/>
  <c r="J23" i="6"/>
  <c r="J27" i="6"/>
  <c r="J19" i="6"/>
  <c r="K19" i="6" s="1"/>
  <c r="D5" i="11" s="1"/>
  <c r="J14" i="6"/>
  <c r="E7" i="11" l="1"/>
  <c r="B177" i="3" s="1"/>
  <c r="D37" i="1"/>
  <c r="D36" i="1"/>
  <c r="L30" i="6"/>
  <c r="K14" i="6"/>
  <c r="D4" i="11" s="1"/>
  <c r="K23" i="6"/>
  <c r="D6" i="11" s="1"/>
  <c r="L19" i="3"/>
  <c r="D31" i="1"/>
  <c r="D11" i="3"/>
  <c r="D13" i="3"/>
  <c r="D8" i="3"/>
  <c r="G23" i="1" s="1"/>
  <c r="D12" i="3"/>
  <c r="D9" i="3"/>
  <c r="D10" i="3"/>
  <c r="E4" i="11" l="1"/>
  <c r="B176" i="3" s="1"/>
  <c r="L14" i="6"/>
  <c r="L20" i="3"/>
  <c r="D35" i="1" s="1"/>
  <c r="D34" i="1"/>
  <c r="G39" i="1"/>
  <c r="G36" i="1"/>
  <c r="G38" i="1"/>
  <c r="G37" i="1"/>
  <c r="G22" i="1"/>
  <c r="G40" i="1"/>
  <c r="G41" i="1"/>
  <c r="G42" i="1"/>
  <c r="G24" i="1"/>
  <c r="G28" i="1"/>
  <c r="G25" i="1"/>
  <c r="G27" i="1"/>
  <c r="G26" i="1"/>
  <c r="G29" i="1"/>
  <c r="G21" i="1"/>
  <c r="G35" i="1"/>
  <c r="G33" i="1"/>
  <c r="G34" i="1"/>
  <c r="G32" i="1"/>
  <c r="G30" i="1"/>
  <c r="G31" i="1"/>
  <c r="G17" i="1"/>
  <c r="G19" i="1"/>
  <c r="G18" i="1"/>
  <c r="G20" i="1"/>
  <c r="F23" i="1" l="1"/>
  <c r="F22" i="1"/>
  <c r="F21" i="1"/>
  <c r="F38" i="1"/>
  <c r="F36" i="1"/>
  <c r="F37" i="1"/>
  <c r="F39" i="1"/>
  <c r="F19" i="1"/>
  <c r="F17" i="1"/>
  <c r="F18" i="1"/>
  <c r="F20" i="1"/>
  <c r="F32" i="1"/>
  <c r="F33" i="1"/>
  <c r="F30" i="1"/>
  <c r="F31" i="1"/>
  <c r="F34" i="1"/>
  <c r="F35" i="1"/>
  <c r="F40" i="1"/>
  <c r="F41" i="1"/>
  <c r="F42" i="1"/>
  <c r="F25" i="1"/>
  <c r="F26" i="1"/>
  <c r="F27" i="1"/>
  <c r="F29" i="1"/>
  <c r="F28" i="1"/>
  <c r="F24" i="1"/>
  <c r="L24" i="1" s="1"/>
  <c r="E23" i="1"/>
  <c r="E22" i="1"/>
  <c r="E21" i="1"/>
  <c r="E38" i="1"/>
  <c r="E36" i="1"/>
  <c r="E37" i="1"/>
  <c r="E39" i="1"/>
  <c r="E19" i="1"/>
  <c r="E17" i="1"/>
  <c r="E18" i="1"/>
  <c r="E20" i="1"/>
  <c r="E32" i="1"/>
  <c r="K32" i="1" s="1"/>
  <c r="E33" i="1"/>
  <c r="E30" i="1"/>
  <c r="E31" i="1"/>
  <c r="E34" i="1"/>
  <c r="E35" i="1"/>
  <c r="E40" i="1"/>
  <c r="E41" i="1"/>
  <c r="E42" i="1"/>
  <c r="E25" i="1"/>
  <c r="E26" i="1"/>
  <c r="E27" i="1"/>
  <c r="E29" i="1"/>
  <c r="K29" i="1" s="1"/>
  <c r="E28" i="1"/>
  <c r="K17" i="1" l="1"/>
  <c r="L31" i="1"/>
  <c r="L27" i="1"/>
  <c r="L28" i="1"/>
  <c r="L18" i="1"/>
  <c r="K27" i="1"/>
  <c r="L42" i="1"/>
  <c r="L26" i="1"/>
  <c r="K42" i="1"/>
  <c r="K34" i="1"/>
  <c r="K30" i="1"/>
  <c r="K18" i="1"/>
  <c r="K41" i="1"/>
  <c r="L39" i="1"/>
  <c r="L17" i="1"/>
  <c r="L40" i="1"/>
  <c r="K37" i="1"/>
  <c r="K38" i="1"/>
  <c r="K21" i="1"/>
  <c r="K22" i="1"/>
  <c r="K24" i="1"/>
  <c r="L36" i="1"/>
  <c r="L29" i="1"/>
  <c r="K36" i="1"/>
  <c r="K28" i="1"/>
  <c r="L25" i="1"/>
  <c r="L19" i="1"/>
  <c r="K19" i="1"/>
  <c r="L35" i="1"/>
  <c r="L34" i="1"/>
  <c r="K31" i="1"/>
  <c r="L30" i="1"/>
  <c r="K33" i="1"/>
  <c r="K20" i="1"/>
  <c r="L41" i="1"/>
  <c r="L38" i="1"/>
  <c r="K40" i="1"/>
  <c r="L32" i="1"/>
  <c r="L23" i="1"/>
  <c r="K23" i="1"/>
  <c r="K39" i="1"/>
  <c r="L37" i="1"/>
  <c r="K26" i="1"/>
  <c r="K35" i="1"/>
  <c r="K25" i="1"/>
  <c r="L20" i="1"/>
  <c r="L33" i="1"/>
  <c r="L21" i="1"/>
  <c r="L22" i="1"/>
  <c r="D21" i="10"/>
  <c r="I10" i="10"/>
  <c r="D24" i="10"/>
  <c r="D17" i="10"/>
  <c r="I6" i="10"/>
  <c r="D20" i="10"/>
  <c r="D16" i="10"/>
  <c r="I9" i="10"/>
  <c r="D6" i="10"/>
  <c r="I14" i="10"/>
  <c r="D27" i="10"/>
  <c r="D12" i="10"/>
  <c r="I7" i="10"/>
  <c r="D14" i="10"/>
  <c r="D23" i="10"/>
  <c r="I16" i="10"/>
  <c r="D11" i="10"/>
  <c r="D25" i="10"/>
  <c r="I8" i="10"/>
  <c r="D15" i="10"/>
  <c r="D28" i="10"/>
  <c r="D22" i="10"/>
  <c r="I27" i="10"/>
  <c r="D26" i="10"/>
  <c r="I12" i="10"/>
  <c r="D5" i="10"/>
  <c r="I13" i="10"/>
  <c r="D8" i="10"/>
  <c r="I19" i="10"/>
  <c r="D18" i="10"/>
  <c r="D3" i="10"/>
  <c r="I4" i="10"/>
  <c r="D19" i="10"/>
  <c r="D4" i="10"/>
  <c r="I23" i="10"/>
  <c r="I22" i="10"/>
  <c r="D13" i="10"/>
  <c r="I11" i="10"/>
  <c r="D7" i="10"/>
  <c r="I25" i="10" l="1"/>
  <c r="I24" i="10"/>
  <c r="I28" i="10"/>
  <c r="I15" i="10"/>
  <c r="I3" i="10"/>
  <c r="I20" i="10"/>
  <c r="I17" i="10"/>
  <c r="I18" i="10"/>
  <c r="I26" i="10"/>
  <c r="I5" i="10"/>
  <c r="H32" i="10"/>
  <c r="G32" i="10" s="1"/>
  <c r="F32" i="10" s="1"/>
  <c r="H40" i="10"/>
  <c r="G40" i="10" s="1"/>
  <c r="F40" i="10" s="1"/>
  <c r="H48" i="10"/>
  <c r="G48" i="10" s="1"/>
  <c r="F48" i="10" s="1"/>
  <c r="H31" i="10"/>
  <c r="G31" i="10" s="1"/>
  <c r="F31" i="10" s="1"/>
  <c r="H33" i="10"/>
  <c r="G33" i="10" s="1"/>
  <c r="F33" i="10" s="1"/>
  <c r="H41" i="10"/>
  <c r="G41" i="10" s="1"/>
  <c r="F41" i="10" s="1"/>
  <c r="H49" i="10"/>
  <c r="G49" i="10" s="1"/>
  <c r="F49" i="10" s="1"/>
  <c r="H30" i="10"/>
  <c r="H47" i="10"/>
  <c r="G47" i="10" s="1"/>
  <c r="F47" i="10" s="1"/>
  <c r="H55" i="10"/>
  <c r="G55" i="10" s="1"/>
  <c r="F55" i="10" s="1"/>
  <c r="H34" i="10"/>
  <c r="G34" i="10" s="1"/>
  <c r="F34" i="10" s="1"/>
  <c r="H42" i="10"/>
  <c r="H50" i="10"/>
  <c r="H54" i="10"/>
  <c r="H39" i="10"/>
  <c r="G39" i="10" s="1"/>
  <c r="F39" i="10" s="1"/>
  <c r="H35" i="10"/>
  <c r="G35" i="10" s="1"/>
  <c r="F35" i="10" s="1"/>
  <c r="H43" i="10"/>
  <c r="G43" i="10" s="1"/>
  <c r="F43" i="10" s="1"/>
  <c r="H51" i="10"/>
  <c r="G51" i="10" s="1"/>
  <c r="F51" i="10" s="1"/>
  <c r="H36" i="10"/>
  <c r="G36" i="10" s="1"/>
  <c r="F36" i="10" s="1"/>
  <c r="H44" i="10"/>
  <c r="G44" i="10" s="1"/>
  <c r="F44" i="10" s="1"/>
  <c r="H52" i="10"/>
  <c r="G52" i="10" s="1"/>
  <c r="F52" i="10" s="1"/>
  <c r="H38" i="10"/>
  <c r="H37" i="10"/>
  <c r="G37" i="10" s="1"/>
  <c r="F37" i="10" s="1"/>
  <c r="H45" i="10"/>
  <c r="G45" i="10" s="1"/>
  <c r="F45" i="10" s="1"/>
  <c r="H53" i="10"/>
  <c r="G53" i="10" s="1"/>
  <c r="F53" i="10" s="1"/>
  <c r="I21" i="10"/>
  <c r="H46" i="10"/>
  <c r="D50" i="10"/>
  <c r="C50" i="10" s="1"/>
  <c r="B50" i="10" s="1"/>
  <c r="D9" i="10"/>
  <c r="D10" i="10"/>
  <c r="D30" i="10"/>
  <c r="D38" i="10"/>
  <c r="C38" i="10" s="1"/>
  <c r="B38" i="10" s="1"/>
  <c r="D54" i="10"/>
  <c r="C54" i="10" s="1"/>
  <c r="B54" i="10" s="1"/>
  <c r="D49" i="10"/>
  <c r="C49" i="10" s="1"/>
  <c r="B49" i="10" s="1"/>
  <c r="D37" i="10"/>
  <c r="C37" i="10" s="1"/>
  <c r="B37" i="10" s="1"/>
  <c r="D44" i="10"/>
  <c r="C44" i="10" s="1"/>
  <c r="B44" i="10" s="1"/>
  <c r="D48" i="10"/>
  <c r="C48" i="10" s="1"/>
  <c r="B48" i="10" s="1"/>
  <c r="D55" i="10"/>
  <c r="C55" i="10" s="1"/>
  <c r="B55" i="10" s="1"/>
  <c r="D31" i="10"/>
  <c r="C31" i="10" s="1"/>
  <c r="B31" i="10" s="1"/>
  <c r="D40" i="10"/>
  <c r="C40" i="10" s="1"/>
  <c r="B40" i="10" s="1"/>
  <c r="D34" i="10"/>
  <c r="C34" i="10" s="1"/>
  <c r="B34" i="10" s="1"/>
  <c r="D51" i="10"/>
  <c r="C51" i="10" s="1"/>
  <c r="B51" i="10" s="1"/>
  <c r="D35" i="10"/>
  <c r="C35" i="10" s="1"/>
  <c r="B35" i="10" s="1"/>
  <c r="D45" i="10"/>
  <c r="C45" i="10" s="1"/>
  <c r="B45" i="10" s="1"/>
  <c r="D36" i="10"/>
  <c r="C36" i="10" s="1"/>
  <c r="B36" i="10" s="1"/>
  <c r="D41" i="10"/>
  <c r="C41" i="10" s="1"/>
  <c r="B41" i="10" s="1"/>
  <c r="D47" i="10"/>
  <c r="C47" i="10" s="1"/>
  <c r="B47" i="10" s="1"/>
  <c r="D53" i="10"/>
  <c r="C53" i="10" s="1"/>
  <c r="B53" i="10" s="1"/>
  <c r="D43" i="10"/>
  <c r="C43" i="10" s="1"/>
  <c r="B43" i="10" s="1"/>
  <c r="D42" i="10"/>
  <c r="C42" i="10" s="1"/>
  <c r="B42" i="10" s="1"/>
  <c r="D39" i="10"/>
  <c r="C39" i="10" s="1"/>
  <c r="B39" i="10" s="1"/>
  <c r="D46" i="10"/>
  <c r="C46" i="10" s="1"/>
  <c r="B46" i="10" s="1"/>
  <c r="D33" i="10"/>
  <c r="C33" i="10" s="1"/>
  <c r="B33" i="10" s="1"/>
  <c r="D52" i="10"/>
  <c r="C52" i="10" s="1"/>
  <c r="B52" i="10" s="1"/>
  <c r="D32" i="10"/>
  <c r="C32" i="10" s="1"/>
  <c r="B32" i="10" s="1"/>
  <c r="E172" i="3" l="1"/>
  <c r="G30" i="10"/>
  <c r="F30" i="10" s="1"/>
  <c r="B172" i="3"/>
  <c r="C30" i="10"/>
  <c r="B30" i="10" s="1"/>
  <c r="G38" i="10"/>
  <c r="F38" i="10" s="1"/>
  <c r="G54" i="10"/>
  <c r="F54" i="10" s="1"/>
  <c r="G42" i="10"/>
  <c r="F42" i="10" s="1"/>
  <c r="G50" i="10"/>
  <c r="F50" i="10" s="1"/>
  <c r="G46" i="10"/>
  <c r="F46" i="10" s="1"/>
  <c r="E168" i="3" l="1"/>
  <c r="C168" i="3" s="1"/>
  <c r="E169" i="3"/>
  <c r="C169" i="3" s="1"/>
  <c r="E170" i="3"/>
  <c r="C170" i="3" s="1"/>
  <c r="E171" i="3"/>
  <c r="C171" i="3" s="1"/>
  <c r="E166" i="3"/>
  <c r="C166" i="3" s="1"/>
  <c r="E167" i="3"/>
  <c r="C167" i="3" s="1"/>
  <c r="B169" i="3"/>
  <c r="B166" i="3"/>
  <c r="B170" i="3"/>
  <c r="B167" i="3"/>
  <c r="B171" i="3"/>
  <c r="B168" i="3"/>
</calcChain>
</file>

<file path=xl/sharedStrings.xml><?xml version="1.0" encoding="utf-8"?>
<sst xmlns="http://schemas.openxmlformats.org/spreadsheetml/2006/main" count="1025" uniqueCount="354">
  <si>
    <t>Background</t>
  </si>
  <si>
    <t>OBJECTIVE</t>
  </si>
  <si>
    <t xml:space="preserve">The Mitigation Activity Selection Criteria aims to complement the existing GIZ country-level catalog of criteria to guide national authorities in the decision-making process on mitigation activities to promote under cooperative approaches. Specifically, this toolkit focuses on aspects that could be incorporated into countries’ Article 6 activity selection process to ensure the contribution of the Article 6 activities to the achievement of long-term climate goals and mobilization of SDG finance. In other words, this selection criteria and supporting tool aims to help countries prioritize Article 6 activities that contribute to long-term climate goals and the mobilization of SDG finance. This should assist countries in negotiating cooperative approaches with other Parties to prioritize collaboration for activity types aligned with the long-term priorities of the country. It can also inform the activity approval process for Article 6.4 projects. Countries can, for example, establish different administrative fees based on the level of alignment.  </t>
  </si>
  <si>
    <t>STRUCTURE</t>
  </si>
  <si>
    <r>
      <t xml:space="preserve">The process for the identification of Article 6 activities that contribute to long-term climate goals and the mobilization of SDG finance is proposed in two steps:
1. </t>
    </r>
    <r>
      <rPr>
        <b/>
        <sz val="11"/>
        <rFont val="Rosario"/>
      </rPr>
      <t>Country-level assessment</t>
    </r>
    <r>
      <rPr>
        <sz val="11"/>
        <rFont val="Rosario"/>
      </rPr>
      <t xml:space="preserve">. A country can analyze what activity types are aligned with long-term climate objectives.
2. </t>
    </r>
    <r>
      <rPr>
        <b/>
        <sz val="11"/>
        <rFont val="Rosario"/>
      </rPr>
      <t>Activity-level assessment</t>
    </r>
    <r>
      <rPr>
        <sz val="11"/>
        <rFont val="Rosario"/>
      </rPr>
      <t>. There are some design attributes of a mitigation activity that influence how much it contributes to the long-term climate goals of a country and its sustainable development.</t>
    </r>
  </si>
  <si>
    <t>1. Country-level assessment: SDGs, GHG inventory, and NDC profile</t>
  </si>
  <si>
    <t>This first step aims at identifying those activity types that are both aligned with the country's long-term climate commitments and the country’s sustainable development priorities.</t>
  </si>
  <si>
    <t>*</t>
  </si>
  <si>
    <r>
      <t xml:space="preserve">The identification of these activity types requires </t>
    </r>
    <r>
      <rPr>
        <b/>
        <sz val="11"/>
        <rFont val="Rosario"/>
      </rPr>
      <t>first analyzing the country's climate commitments as reflected in its NDC and LT-LEDS</t>
    </r>
    <r>
      <rPr>
        <sz val="11"/>
        <rFont val="Rosario"/>
      </rPr>
      <t>. A more granular view of the NDC implementation plan and other sectoral plans will inform those types of activities requiring support for NDC implementation and those activities that would increase the level of climate action ambition. Countries have different documents outlining sustainable development plans and priorities. Some are socio-economic development plans, some are long-term development plans, some refer to specific SDG targets and indicators which are tracked overtime.  Regardless of the type of document available, a key part of the approach proposed is to identify the SDG target priorities, and to identify information on the progress of achieving those targets. If this is done, priority areas can be identified for which additional carbon finance is needed and should be prioritized.</t>
    </r>
  </si>
  <si>
    <r>
      <t xml:space="preserve">Once this is done, </t>
    </r>
    <r>
      <rPr>
        <b/>
        <sz val="11"/>
        <rFont val="Rosario"/>
      </rPr>
      <t>priority areas can be identified</t>
    </r>
    <r>
      <rPr>
        <sz val="11"/>
        <rFont val="Rosario"/>
      </rPr>
      <t xml:space="preserve"> for which additional carbon finance is needed and should be prioritized. This is an approach significantly different from "confirming that an activity is aligned with national sustainable development objectives”. It is about identifying the key sectors and mitigation activities that will enhance SDG target achievement. Considering the sustainable development priorities of the county the analysis will identify those activity types that contribute to climate goals and are aligned with development priorities. </t>
    </r>
  </si>
  <si>
    <t>2. Activity-level assessment</t>
  </si>
  <si>
    <t>This step analyzes those design attributes to ensure the contribution of the activity to the long-term climate goals of the country and sustainable development. It is organized in three modules:
* Module 1. Transformational Change.
* Module 2. Long-Term Financial Sustainability.
* Module 3. Contribution to Sustainable Development.
This section of the tool has used information from the catalog of criteria provided by GIZ, ICAT transformational change methodology, the project assessment tool developed by UNDP, the program level Mitigation Action Assessment Protocol (MAAP tool) by the World Bank, and the UNEP SD assessment template.</t>
  </si>
  <si>
    <t>Module 1. Transformational change</t>
  </si>
  <si>
    <t>The Transformational Change Learning Partnership (TCLP) by CIF defines transformational change for climate action as “a fundamental change in systems relevant to climate action, with large-scale positive impacts that shift and accelerate the trajectory of progress towards climate-neutral, inclusive, resilient, and sustainable development pathways”. There are several resources to assess the transformational change of a mitigation action; in general, it relates to the scale, sustained nature of outcome, and shifts in system structure.</t>
  </si>
  <si>
    <t>Module 2. Long-term Financial Sustainability</t>
  </si>
  <si>
    <t xml:space="preserve">The long-term financial sustainability of the mitigation action is critical to ensure the contribution to climate goals beyond one NDC cycle and also the contribution to SDG, what normally require long term support. It is proposed to use the program-level MAAP tool to assess long-term financial sustainability. This tool is designed for assessing comprehensive programs that involve policy and project implementation. The UNDP MADD assessment tool includes a streamlined approach for single-instance projects or programmatic projects. </t>
  </si>
  <si>
    <t>Module 3. Contribution to Sustainable Development</t>
  </si>
  <si>
    <t xml:space="preserve">This set of indicators assesses the activity contribution to sustainable development beyond emissions reduction. It is based on the MAAP tool sustainable development module. It evaluates the planning, implementation and monitoring aspects of the activity social, environmental and financial benefits, and assesses how different stakeholders are considered in the design or implementation of the mitigation action. </t>
  </si>
  <si>
    <t>Note: Users of this toolkit are strongly encouraged to have a fundamental understanding of Article 6 and NDC concepts. Such knowledge will facilitate the application of the toolkit and ensure the generation of more reliable results.</t>
  </si>
  <si>
    <t>Instructions</t>
  </si>
  <si>
    <t>Disclaimer</t>
  </si>
  <si>
    <r>
      <t xml:space="preserve">This automated toolkit offers an initial assessment to help identify and prioritize potential carbon market activities that support long-term climate goals and mobilize SDG finance, for both Article 6 cooperative approaches and the Voluntary Carbon Market (VCM). The toolkit is based on a comprehensive assessment of the </t>
    </r>
    <r>
      <rPr>
        <u/>
        <sz val="11"/>
        <rFont val="Rosario"/>
      </rPr>
      <t>most common mitigation activities found in NDCs</t>
    </r>
    <r>
      <rPr>
        <sz val="11"/>
        <rFont val="Rosario"/>
      </rPr>
      <t>, which are preloaded into the relevant sections. These activities are categorized according to the NDC most common sectoral classification, excluding other categorizations that may appear in SDG or sectoral plans. It is also worth mentioning that the recommendations stemming from the toolkit results should be complemented by a more detailed and tailored evaluation of a country's specific needs and expectations to ensure a comprehensive analysis.</t>
    </r>
  </si>
  <si>
    <t>Instructions on how to use the tool</t>
  </si>
  <si>
    <r>
      <rPr>
        <b/>
        <u/>
        <sz val="11"/>
        <color theme="1"/>
        <rFont val="Rosario"/>
      </rPr>
      <t>0. Country profile: Fill in the information related to the country (SDGs and targets, GHG emissions, NDC targets…)</t>
    </r>
    <r>
      <rPr>
        <b/>
        <sz val="11"/>
        <color theme="1"/>
        <rFont val="Rosario"/>
      </rPr>
      <t xml:space="preserve">
0.A. Country's SDG Profile: 
* Priority: </t>
    </r>
    <r>
      <rPr>
        <sz val="11"/>
        <color theme="1"/>
        <rFont val="Rosario"/>
      </rPr>
      <t xml:space="preserve">To fill in this section, refer to the country’s Long-Term Low Emission Development Strategy (LT-LEDS), if in place, and other relevant long term planning documents. Assign a priority score as follows:
   - 3 for SDGs that are top priorities for the country. This includes SDGs for which the country has set specific targets and indicators. 
   - 2 for medium-priority SDGs. This includes SDGs which are mentioned by the country, without necessary having any specific targets or indicators associated. 
   - 1 for SDGs that are not a priority - meaning those that are not mentioned. </t>
    </r>
    <r>
      <rPr>
        <b/>
        <sz val="11"/>
        <color theme="1"/>
        <rFont val="Rosario"/>
      </rPr>
      <t xml:space="preserve">
* Country's SDG Performance: </t>
    </r>
    <r>
      <rPr>
        <sz val="11"/>
        <color theme="1"/>
        <rFont val="Rosario"/>
      </rPr>
      <t>The user may respond based on global indexes such as those published by the World Bank, World Resources Institute (WRI), or other international sources. Also, the country may have published SDGs progress documents. A list of possible sources to be used is provided for each SDG. Use these rankings to assess how the country is performing on its SDG targets.</t>
    </r>
    <r>
      <rPr>
        <b/>
        <sz val="11"/>
        <color theme="1"/>
        <rFont val="Rosario"/>
      </rPr>
      <t xml:space="preserve">
0.B Country's GHG emission &amp; NDC profile: 
- GHG emissions: </t>
    </r>
    <r>
      <rPr>
        <sz val="11"/>
        <color theme="1"/>
        <rFont val="Rosario"/>
      </rPr>
      <t xml:space="preserve">To complete this section, refer to the latest national GHG inventory.
- </t>
    </r>
    <r>
      <rPr>
        <b/>
        <sz val="11"/>
        <color theme="1"/>
        <rFont val="Rosario"/>
      </rPr>
      <t xml:space="preserve">NDC profile: </t>
    </r>
    <r>
      <rPr>
        <sz val="11"/>
        <color theme="1"/>
        <rFont val="Rosario"/>
      </rPr>
      <t>To complete this section, refer to the latest Nationally Determined Contribution (NDC) or the country’s NDC implementation plan. This should include specific targets and goals set in the most recent submission. Users are requested to specify whether an activity type is intended to contribute to the conditional or unconditional target. If an activity type is explicitly established to contribute to both, it should be recorded as contributing to the unconditional target, as it is not eligible for carbon trading under Article 6.</t>
    </r>
  </si>
  <si>
    <r>
      <rPr>
        <b/>
        <u/>
        <sz val="11"/>
        <color theme="1"/>
        <rFont val="Rosario"/>
      </rPr>
      <t>1. Country-Level Mitigation Activity Types Assessment</t>
    </r>
    <r>
      <rPr>
        <b/>
        <sz val="11"/>
        <color theme="1"/>
        <rFont val="Rosario"/>
      </rPr>
      <t xml:space="preserve">
</t>
    </r>
    <r>
      <rPr>
        <sz val="7"/>
        <color theme="1"/>
        <rFont val="Rosario"/>
      </rPr>
      <t xml:space="preserve">
</t>
    </r>
    <r>
      <rPr>
        <b/>
        <sz val="11"/>
        <color theme="1"/>
        <rFont val="Rosario"/>
      </rPr>
      <t xml:space="preserve">1.0 Activity Attractiveness: </t>
    </r>
    <r>
      <rPr>
        <sz val="11"/>
        <color theme="1"/>
        <rFont val="Rosario"/>
      </rPr>
      <t xml:space="preserve">Assess the Mitigation Activity Types attractiveness for VCM and Article 6 following the instructions provided in this sheet. </t>
    </r>
    <r>
      <rPr>
        <b/>
        <sz val="11"/>
        <color theme="1"/>
        <rFont val="Rosario"/>
      </rPr>
      <t xml:space="preserve">
1.1 Activity Type Prioritization: </t>
    </r>
    <r>
      <rPr>
        <sz val="11"/>
        <color theme="1"/>
        <rFont val="Rosario"/>
      </rPr>
      <t xml:space="preserve">Select the sectors and mitigation activities that are to be assessed from the drop down list. The rest of the scores are automatically calculated. By default, all activity types are already listed. 
</t>
    </r>
    <r>
      <rPr>
        <b/>
        <sz val="11"/>
        <color theme="1"/>
        <rFont val="Rosario"/>
      </rPr>
      <t>1.2 Dashboard (Country profile):</t>
    </r>
    <r>
      <rPr>
        <sz val="11"/>
        <color theme="1"/>
        <rFont val="Rosario"/>
      </rPr>
      <t xml:space="preserve"> View a summary of scores and charts related to the country profile results (SDG, GHG emissions, and NDC).
</t>
    </r>
    <r>
      <rPr>
        <b/>
        <sz val="11"/>
        <color theme="1"/>
        <rFont val="Rosario"/>
      </rPr>
      <t>1.3  Dashboard (Country Activity results):</t>
    </r>
    <r>
      <rPr>
        <sz val="11"/>
        <color theme="1"/>
        <rFont val="Rosario"/>
      </rPr>
      <t xml:space="preserve"> View a summary of scores and charts related to the country's activities prioritization. Activity types are listed top-down, starting with those that contribute the most to achieving SDG targets and ending with those that contribute the least.</t>
    </r>
    <r>
      <rPr>
        <b/>
        <sz val="11"/>
        <color theme="1"/>
        <rFont val="Rosario"/>
      </rPr>
      <t xml:space="preserve">
</t>
    </r>
    <r>
      <rPr>
        <sz val="7"/>
        <color theme="1"/>
        <rFont val="Rosario"/>
      </rPr>
      <t xml:space="preserve">
</t>
    </r>
    <r>
      <rPr>
        <b/>
        <sz val="11"/>
        <color theme="9" tint="-0.249977111117893"/>
        <rFont val="Rosario"/>
      </rPr>
      <t>This assessment is conducted at the country level, providing a stable reference that may not require frequent updates.</t>
    </r>
  </si>
  <si>
    <r>
      <rPr>
        <b/>
        <u/>
        <sz val="11"/>
        <color theme="1"/>
        <rFont val="Rosario"/>
      </rPr>
      <t>2. Activity-level assessment</t>
    </r>
    <r>
      <rPr>
        <b/>
        <sz val="11"/>
        <color theme="1"/>
        <rFont val="Rosario"/>
      </rPr>
      <t xml:space="preserve">
</t>
    </r>
    <r>
      <rPr>
        <sz val="7"/>
        <color theme="1"/>
        <rFont val="Rosario"/>
      </rPr>
      <t xml:space="preserve">
</t>
    </r>
    <r>
      <rPr>
        <b/>
        <sz val="11"/>
        <color theme="1"/>
        <rFont val="Rosario"/>
      </rPr>
      <t xml:space="preserve">2.1 Activity Design Assessment: </t>
    </r>
    <r>
      <rPr>
        <sz val="11"/>
        <color theme="1"/>
        <rFont val="Rosario"/>
      </rPr>
      <t xml:space="preserve">This assessment is to be performed at activity level. Information may be filled in based on the Mitigation Activity Design Document (MADD) as well as consultations with relevant stakeholders. </t>
    </r>
    <r>
      <rPr>
        <b/>
        <sz val="11"/>
        <color theme="1"/>
        <rFont val="Rosario"/>
      </rPr>
      <t xml:space="preserve">
2.2 Dashboard (Activity design assessment results): </t>
    </r>
    <r>
      <rPr>
        <sz val="11"/>
        <color theme="1"/>
        <rFont val="Rosario"/>
      </rPr>
      <t>View a summary of scores and charts related to the activity design assessment</t>
    </r>
    <r>
      <rPr>
        <b/>
        <sz val="11"/>
        <color theme="1"/>
        <rFont val="Rosario"/>
      </rPr>
      <t>.</t>
    </r>
    <r>
      <rPr>
        <sz val="11"/>
        <color theme="1"/>
        <rFont val="Rosario"/>
      </rPr>
      <t xml:space="preserve"> Modules of the assessment are scored out of 100, providing a measure of how much the activity will contribute to the achievement of long-term objectives and sustainable development, if implemented as designed.</t>
    </r>
  </si>
  <si>
    <r>
      <rPr>
        <b/>
        <u/>
        <sz val="11"/>
        <color theme="1"/>
        <rFont val="Rosario"/>
      </rPr>
      <t xml:space="preserve">3. Lists and scores
</t>
    </r>
    <r>
      <rPr>
        <sz val="7"/>
        <color theme="1"/>
        <rFont val="Rosario"/>
      </rPr>
      <t xml:space="preserve">
</t>
    </r>
    <r>
      <rPr>
        <sz val="11"/>
        <color theme="1"/>
        <rFont val="Rosario"/>
      </rPr>
      <t>Lists and data used to perform automatic calculations and data validation.</t>
    </r>
    <r>
      <rPr>
        <b/>
        <sz val="11"/>
        <color theme="1"/>
        <rFont val="Rosario"/>
      </rPr>
      <t xml:space="preserve"> </t>
    </r>
    <r>
      <rPr>
        <b/>
        <u/>
        <sz val="11"/>
        <color rgb="FFC00000"/>
        <rFont val="Rosario"/>
      </rPr>
      <t xml:space="preserve">Do not change or delete. </t>
    </r>
  </si>
  <si>
    <t>COLOR CODE</t>
  </si>
  <si>
    <t>TO BE COMPLETED BY THE USER</t>
  </si>
  <si>
    <t>CALCULATED AUTOMATICALLY (DO NOT CHANGE OR DELETE)</t>
  </si>
  <si>
    <t>COUNTRY LEVEL ASSESSMENT</t>
  </si>
  <si>
    <t>INPUTS</t>
  </si>
  <si>
    <t>RESULTS</t>
  </si>
  <si>
    <t>0.A Country's SDG Profile</t>
  </si>
  <si>
    <t>1.2. Country Profile</t>
  </si>
  <si>
    <t>0.B Country's GHG &amp; NDC Profile</t>
  </si>
  <si>
    <t>1.0 Activity attractiveness assessment</t>
  </si>
  <si>
    <t>1.3 Activity type prioritization results</t>
  </si>
  <si>
    <t>1.1. Activity Type Prioritization</t>
  </si>
  <si>
    <t>ACTIVITY LEVEL ASSESSMENT</t>
  </si>
  <si>
    <t>2.1. Activity design assessment</t>
  </si>
  <si>
    <t>2.2 Activity design results summary</t>
  </si>
  <si>
    <r>
      <rPr>
        <b/>
        <sz val="10"/>
        <color theme="1"/>
        <rFont val="Rosario"/>
      </rPr>
      <t xml:space="preserve">SDG Priorities: Users assign priority scores to SDGs as follows: </t>
    </r>
    <r>
      <rPr>
        <sz val="10"/>
        <color theme="1"/>
        <rFont val="Rosario"/>
      </rPr>
      <t xml:space="preserve">
* 3 points for SDGs that are top priorities for the country. This includes SDGs for which the country has set specific targets and indicators in official documents (ex. LT-LEDS or similar).  
* 2 points for medium-priority SDGs. This includes SDGs which are mentioned by the country in official documents, without necessary having any specific targets or indicators associated.  
* 1 point for SDGs that are not a priority - meaning those that are not mentioned by the country in these documents. 
</t>
    </r>
    <r>
      <rPr>
        <b/>
        <sz val="10"/>
        <color theme="1"/>
        <rFont val="Rosario"/>
      </rPr>
      <t>SDG Performance:</t>
    </r>
    <r>
      <rPr>
        <sz val="10"/>
        <color theme="1"/>
        <rFont val="Rosario"/>
      </rPr>
      <t xml:space="preserve">
Based on available international data sources, users assess the performance of the country in achieving its SDG targets, categorizing each one of them as “Achieved,” “On Track,” or “Underperforming”. Recommendations on sources that can be used for each SDG are provided in the tool.  </t>
    </r>
  </si>
  <si>
    <t>COUNTRY'S SDG PROFILE</t>
  </si>
  <si>
    <t>SDGs</t>
  </si>
  <si>
    <t>Country's priority (3: top priority 1: lowest priority)</t>
  </si>
  <si>
    <t>Priority justification and supporting references</t>
  </si>
  <si>
    <t>Country's performance</t>
  </si>
  <si>
    <t>Possible sources</t>
  </si>
  <si>
    <t>Justification and supporting references</t>
  </si>
  <si>
    <t>SDG 1: No Poverty</t>
  </si>
  <si>
    <t>On Track</t>
  </si>
  <si>
    <t>Poverty rate by World Bank</t>
  </si>
  <si>
    <t>SDG 2: Zero Hunger</t>
  </si>
  <si>
    <t>Underperforming</t>
  </si>
  <si>
    <t>Global Hunger Index (GHI) by Concern Worldwide and Welthungerhilfe.</t>
  </si>
  <si>
    <t>SDG 3: Good Health and Well-being</t>
  </si>
  <si>
    <t>WHO - Global Health Observatory</t>
  </si>
  <si>
    <t>SDG 4: Quality Education</t>
  </si>
  <si>
    <t xml:space="preserve">UNESCO Institute for Statistics (UIS) </t>
  </si>
  <si>
    <t>SDG 5: Gender Equality</t>
  </si>
  <si>
    <t>UNDP Gender Inequality Index (GII).</t>
  </si>
  <si>
    <t>SDG 6: Clean Water and Sanitation</t>
  </si>
  <si>
    <t>Achieved</t>
  </si>
  <si>
    <t>UNICEF and WHO Programme for Water Supply, Sanitation and Hygiene</t>
  </si>
  <si>
    <t>SDG 7: Affordable and Clean Energy</t>
  </si>
  <si>
    <t xml:space="preserve"> International Energy Agency (IEA) World Energy Outlook </t>
  </si>
  <si>
    <t>SDG 8: Decent Work and Economic Growth</t>
  </si>
  <si>
    <t>World Bank Global Employment Trends</t>
  </si>
  <si>
    <t>SDG 9: Industry, Innovation and Infrastructure</t>
  </si>
  <si>
    <t>World Economic Forum Global Competitiveness Report</t>
  </si>
  <si>
    <t>SDG 10: Reduced Inequality</t>
  </si>
  <si>
    <t>World Bank Gini Index</t>
  </si>
  <si>
    <t>SDG 11: Sustainable Cities and Communities</t>
  </si>
  <si>
    <t>UN-Habitat Urban Indicators Database.</t>
  </si>
  <si>
    <t>SDG 12: Responsible Consumption and Production</t>
  </si>
  <si>
    <t>Sustainable Consumption and Production (SCP) Indicators.</t>
  </si>
  <si>
    <t>SDG 13: Climate Action</t>
  </si>
  <si>
    <t>Climate Action Tracker (CAT)</t>
  </si>
  <si>
    <t>SDG 14: Life Below Water</t>
  </si>
  <si>
    <t>Ocean Health Index by Conservation International and the NCEAS.</t>
  </si>
  <si>
    <t>SDG 15: Life on Land</t>
  </si>
  <si>
    <t>World Bank Land Use and Forest Data.</t>
  </si>
  <si>
    <t>SDG 16: Peace and Justice</t>
  </si>
  <si>
    <t>Transparency International Corruption Perceptions Index.</t>
  </si>
  <si>
    <t>SDG 17: Partnerships for the Goals</t>
  </si>
  <si>
    <t>UN Data on Global Partnership and Aid Effectiveness.</t>
  </si>
  <si>
    <r>
      <rPr>
        <b/>
        <sz val="10"/>
        <color theme="1"/>
        <rFont val="Rosario"/>
      </rPr>
      <t xml:space="preserve">GHG Profile
</t>
    </r>
    <r>
      <rPr>
        <sz val="10"/>
        <color theme="1"/>
        <rFont val="Rosario"/>
      </rPr>
      <t xml:space="preserve">This section requires the user to refer to the latest national greenhouse gas inventory to identify the share of emissions corresponding to each sector.  
</t>
    </r>
    <r>
      <rPr>
        <b/>
        <sz val="10"/>
        <color theme="1"/>
        <rFont val="Rosario"/>
      </rPr>
      <t>NDC targets</t>
    </r>
    <r>
      <rPr>
        <sz val="10"/>
        <color theme="1"/>
        <rFont val="Rosario"/>
      </rPr>
      <t xml:space="preserve">
In this section, the user identifies the country’s NDC target type for each activity type. The options are: “conditional”, “unconditional”, “beyond NDC” (meaning activities which are not included in the NDC targets), or "Unidentified Conditionality" (meaning the activity is listed in the NDC but it is not defined whether it is conditional or unconditional).  </t>
    </r>
  </si>
  <si>
    <t>COUNTRY'S GHG EMISSION PROFILE</t>
  </si>
  <si>
    <t>COUNTRY'S NDC PROFILE</t>
  </si>
  <si>
    <t>SECTOR AND ACTIVITY TYPES</t>
  </si>
  <si>
    <t>GHG emissions
(Gg CO2e)</t>
  </si>
  <si>
    <t>% total emissions</t>
  </si>
  <si>
    <t>Mitigation activities planned</t>
  </si>
  <si>
    <t>NDC Target</t>
  </si>
  <si>
    <t>ENERGY</t>
  </si>
  <si>
    <t>TRANSPORT</t>
  </si>
  <si>
    <t>Energy efficiency</t>
  </si>
  <si>
    <t>Unidentified Conditionality</t>
  </si>
  <si>
    <t>AGRICULTURE</t>
  </si>
  <si>
    <t>Large renewable energy</t>
  </si>
  <si>
    <t>INDUSTRY</t>
  </si>
  <si>
    <t>Small scale renewable energy</t>
  </si>
  <si>
    <t>Conditional</t>
  </si>
  <si>
    <t>WASTE</t>
  </si>
  <si>
    <t>Distributed energy efficiency</t>
  </si>
  <si>
    <t>Beyond NDC</t>
  </si>
  <si>
    <t>FORESTRY</t>
  </si>
  <si>
    <t>TOTAL</t>
  </si>
  <si>
    <t>EV Deployment</t>
  </si>
  <si>
    <t>Unconditional</t>
  </si>
  <si>
    <t>Public transport improvement</t>
  </si>
  <si>
    <t>Fuel switching</t>
  </si>
  <si>
    <t xml:space="preserve">Modal shift </t>
  </si>
  <si>
    <t>Improved agricultural land management</t>
  </si>
  <si>
    <t>Manure Management</t>
  </si>
  <si>
    <t>Efficient fertilizer</t>
  </si>
  <si>
    <t>Farm management</t>
  </si>
  <si>
    <t>Energy efficiency (industrial processes)</t>
  </si>
  <si>
    <t>Fuel switching (industrial processes)</t>
  </si>
  <si>
    <t>Waste heat recovery</t>
  </si>
  <si>
    <t>Methane capture</t>
  </si>
  <si>
    <t>Renewable energy (industrial processes)</t>
  </si>
  <si>
    <t>CCS</t>
  </si>
  <si>
    <t>Waste treatment</t>
  </si>
  <si>
    <t>Methane recovery</t>
  </si>
  <si>
    <t>Recycling</t>
  </si>
  <si>
    <t>Afforestation and Reforestation,  Revegetation</t>
  </si>
  <si>
    <t>Improved forest management</t>
  </si>
  <si>
    <t>Blue carbon</t>
  </si>
  <si>
    <t>Agroforestry</t>
  </si>
  <si>
    <t>Sustainable landscape Management</t>
  </si>
  <si>
    <r>
      <t xml:space="preserve">In this sheet, users can assess mitigation activity types in terms of their potential attractiveness for Article 6 (A6) and the Voluntary Carbon Market (VCM). The attractiveness depends on the carbon mechanism, so one score is given to A6 approach and another one for VCM. The score for each type of carbon mechanism is calculated based on the following indicators: 
        + Activity implementation complexity.  
        + Track record (number of units issued vs. number of units validated). 
        + Article 6 attractiveness for sovereign buyers.
        + VCM attractiveness for buyers.
On the default table (right side of the sheet), all mitigation activities have been assessed based on our expertise and experience. These scores can be used as a reference it the user deems them appropriate. </t>
    </r>
    <r>
      <rPr>
        <b/>
        <u/>
        <sz val="10"/>
        <color theme="1"/>
        <rFont val="Rosario"/>
      </rPr>
      <t>However, the user is free to apply different scores (cells in orange, left side of the sheet), including the weights, if considered necessary.</t>
    </r>
    <r>
      <rPr>
        <sz val="10"/>
        <color theme="1"/>
        <rFont val="Rosario"/>
      </rPr>
      <t xml:space="preserve"> In this case, please follow the scoring parameters outlined below.
Note: Default weights are set at 0.2 for complexity and track record conditions, and 0.6 for VCM attractiveness and A6 attractiveness.</t>
    </r>
  </si>
  <si>
    <t>MITIGATION ACTIVITY TYPE ATTRACTIVENESS ASSESSMENT</t>
  </si>
  <si>
    <t>SCORING PARAMETERS</t>
  </si>
  <si>
    <t>HIGHEST SCORE, EASIEST, MOST ATTRACTIVE</t>
  </si>
  <si>
    <t>MITIGATION ACTIVITY TYPES BY SECTOR</t>
  </si>
  <si>
    <t>LOWEST SCORE, MOST COMPLEX, LESS ATTRACTIVE</t>
  </si>
  <si>
    <t xml:space="preserve">WASTE </t>
  </si>
  <si>
    <t>ONLY FOR A6 ATTRACTIVENESS SCORE IF WITHIN UNCONDITIONAL TARGET IN THE NDC</t>
  </si>
  <si>
    <t>Afforestation and Reforestation, Revegetation</t>
  </si>
  <si>
    <t>SECTOR</t>
  </si>
  <si>
    <t>MITIGATION ACTIVITY TYPE</t>
  </si>
  <si>
    <t>Complexity</t>
  </si>
  <si>
    <t xml:space="preserve">Track record </t>
  </si>
  <si>
    <t>VCM Attractiveness</t>
  </si>
  <si>
    <t>A6 Attractiveness</t>
  </si>
  <si>
    <t>VCM SCORE</t>
  </si>
  <si>
    <t>A6 SCORE</t>
  </si>
  <si>
    <t>MITIGATION ACTIVITY TYPE ATTRACTIVENESS ASSESSMENT (DEFAULT)</t>
  </si>
  <si>
    <t>Weights</t>
  </si>
  <si>
    <t>Notes: This assessment is based on the current state of the market. This may change over time.</t>
  </si>
  <si>
    <r>
      <rPr>
        <b/>
        <sz val="10"/>
        <color theme="1"/>
        <rFont val="Rosario"/>
      </rPr>
      <t>Background:</t>
    </r>
    <r>
      <rPr>
        <sz val="10"/>
        <color theme="1"/>
        <rFont val="Rosario"/>
      </rPr>
      <t xml:space="preserve">
Based on the inputs of 0.A, 0.B, and 1.0, in this worksheet, users can identify priority mitigation activities that serve both NCD achievement and SDG progress. A score is calculated for each type of carbon mechanism (Article 6 and Voluntary Carbon Market) based on the following inputs:
1. SDG Priority &amp; Performance: Assesses whether the activity’s main SDG is related to an SDG for which the country needs to implement additional efforts to achieve its targets.
2. GHG emission share: Assesses whether the activity type belongs to a sector with high emission reduction potential in the country.
3. Alignment with NDCs: Assesses whether the activity has been identified by the country towards its conditional or unconditional NDC targets or it’s not in the NDC (“beyond NDC”).
4. Activity type attractiveness for each type of carbon mechanism (Article 6 or VCM).
These four inputs allow to determine a priority score based on the assigned weights for each one of them.</t>
    </r>
  </si>
  <si>
    <r>
      <rPr>
        <b/>
        <sz val="10"/>
        <color theme="1"/>
        <rFont val="Rosario"/>
      </rPr>
      <t>PRIORITY SCORE FORMULA =</t>
    </r>
    <r>
      <rPr>
        <sz val="10"/>
        <color theme="1"/>
        <rFont val="Rosario"/>
      </rPr>
      <t xml:space="preserve"> </t>
    </r>
    <r>
      <rPr>
        <b/>
        <sz val="10"/>
        <color theme="1"/>
        <rFont val="Rosario"/>
      </rPr>
      <t>(Country's SDG Priority Score*SDG Performance Score*SDG Performance Weight) + (GHG Emission Share Percent*GHG Emission Share Weight) + (Activity Type Attractiveness Score (VCM or A6)*Activity Attractiveness Weight)) * NDC Target Score Art 6 or VCM</t>
    </r>
    <r>
      <rPr>
        <b/>
        <vertAlign val="superscript"/>
        <sz val="9"/>
        <color theme="1"/>
        <rFont val="Rosario"/>
      </rPr>
      <t xml:space="preserve">+
</t>
    </r>
    <r>
      <rPr>
        <b/>
        <sz val="10"/>
        <color theme="1"/>
        <rFont val="Rosario"/>
      </rPr>
      <t xml:space="preserve">Where:
</t>
    </r>
    <r>
      <rPr>
        <sz val="10"/>
        <color theme="1"/>
        <rFont val="Rosario"/>
      </rPr>
      <t xml:space="preserve">   Country's SDG Priority Score = 3 points are given for SDGs that are top priorities for the country, and 1 point for SDGs that are of least priority.
   SDG Performance Score = If the SDG has been achieved, the score is 1. If it is on track, the score is 2, and if it is underperforming, the score is 3.
   SDG Performance Weight = SDG performance weight is set at 0.3.
   GHG Emission Share Percent = The sector's percentage of GHG emissions in the country's total GHG inventory.
   GHG Emission Share Weight = GHG emission share weight is set at 0.2.
   Activity Type Attractiveness Score (VCM or A6) = This is calculated on tab '1.0 Activity Attractiveness' and is determined by how attractive the activity is for VCM or Article 6.
   Activity Attractiveness Weight = The activity attractiveness weight is set at 0.5.
   NDC Target Score (A6 or VCM) = The NDC target score is set at 1.5 for both Article 6 and VCM, unless the activity aims to fulfill the unconditional NDC target, in which case a score of 0 is given.</t>
    </r>
    <r>
      <rPr>
        <b/>
        <sz val="10"/>
        <color theme="1"/>
        <rFont val="Rosario"/>
      </rPr>
      <t xml:space="preserve">
</t>
    </r>
    <r>
      <rPr>
        <sz val="10"/>
        <color theme="1"/>
        <rFont val="Rosario"/>
      </rPr>
      <t xml:space="preserve">Top priority activities are the greenest.
</t>
    </r>
    <r>
      <rPr>
        <vertAlign val="superscript"/>
        <sz val="10"/>
        <color theme="1"/>
        <rFont val="Rosario"/>
      </rPr>
      <t>+</t>
    </r>
    <r>
      <rPr>
        <sz val="10"/>
        <color theme="1"/>
        <rFont val="Rosario"/>
      </rPr>
      <t xml:space="preserve">A small, insignificant value is added to the final score to make each score unique and avoid duplicates when ranking the activities. </t>
    </r>
  </si>
  <si>
    <r>
      <rPr>
        <b/>
        <sz val="10"/>
        <color theme="1"/>
        <rFont val="Rosario"/>
      </rPr>
      <t xml:space="preserve">How to use this table: </t>
    </r>
    <r>
      <rPr>
        <sz val="10"/>
        <color theme="1"/>
        <rFont val="Rosario"/>
      </rPr>
      <t xml:space="preserve">
- By default, all the mitigation activity types are already displayed. However, the user can select only the one he / she is interested to assess. 
- The assessment provides a mitigation activity priority score for Article 6  and one for VCM. The score is calculated based on the formula described above, which includes the following:
        - SDG Score (Priority * Performance Score)
        - GHG Emission Share (%)
        - NDC Target Score related to the mitigation activity (depending on the carbon mechanism - VCM or A6)
        - Article 6 or VCM attractiveness score based on the results of the Sheet "1.0 Activity Attractiveness"
- By default, a weight is assigned to each of these indicators, however, the user can select the weight that he/she considers appropriate.
</t>
    </r>
  </si>
  <si>
    <t>Weights for A6 and VCM score</t>
  </si>
  <si>
    <t>NDC TARGETS SCORE - ARTICLE 6</t>
  </si>
  <si>
    <t>NDC TARGETS SCORE - VCM</t>
  </si>
  <si>
    <t>GHG emission share</t>
  </si>
  <si>
    <t xml:space="preserve">SDG Performance </t>
  </si>
  <si>
    <t>Activity attractiveness</t>
  </si>
  <si>
    <t>ACTIVITY TYPE PRIORITIZATION</t>
  </si>
  <si>
    <t>MITIGATION ACTION</t>
  </si>
  <si>
    <t>SDG SCORE</t>
  </si>
  <si>
    <t>GHG  SHARE SCORE</t>
  </si>
  <si>
    <t>NDC ALIGNMENT</t>
  </si>
  <si>
    <t>CARBON MARKET ATTRACTIVENESS</t>
  </si>
  <si>
    <t>ARTICLE 6 PRIORITY SCORE</t>
  </si>
  <si>
    <t>VCM PRIORITY SCORE</t>
  </si>
  <si>
    <t>Main Related SDG - besides SDG 13</t>
  </si>
  <si>
    <t>Country's SDG Priority</t>
  </si>
  <si>
    <t>Country's SDG Performance</t>
  </si>
  <si>
    <t>Activity GHG Emission Share (%)</t>
  </si>
  <si>
    <t>NDC Target related to the activity</t>
  </si>
  <si>
    <t>ARTICLE 6</t>
  </si>
  <si>
    <t>VCM</t>
  </si>
  <si>
    <t>Agriculture</t>
  </si>
  <si>
    <t>Energy</t>
  </si>
  <si>
    <t>Forestry</t>
  </si>
  <si>
    <t>Industry</t>
  </si>
  <si>
    <t>Transport</t>
  </si>
  <si>
    <t>Waste</t>
  </si>
  <si>
    <t>Country's priority (3: top priority 1: least priority)</t>
  </si>
  <si>
    <t>This graph relates to the priorities of SDGs of the country and how many of those targets are either achieved, on track, or under performing. It is a graph version of the table to the left.</t>
  </si>
  <si>
    <t>This graph represents the amount of GHG emissions per sector in the country.</t>
  </si>
  <si>
    <t>This graph represents the number of activity types under each NDC target, and is based from tab "4.Lists &amp;scores(do not delete)" rows 122-128.</t>
  </si>
  <si>
    <t>ACTIVITY TYPE</t>
  </si>
  <si>
    <t>VCM Score</t>
  </si>
  <si>
    <t>Improved agricultral land management</t>
  </si>
  <si>
    <t>COUNTRY ACTIVITY RESULTS</t>
  </si>
  <si>
    <t>MITIGATION ACTIVITY (MA) CARD</t>
  </si>
  <si>
    <t>ACTIVITY NAME</t>
  </si>
  <si>
    <t>ESTIMATED EMISSIONS REDUCTIONS</t>
  </si>
  <si>
    <t>STATUS (REGISTERED, VALIDATED, VERIFIED, ISSUED…)</t>
  </si>
  <si>
    <t>VCM / ARTICLE 6</t>
  </si>
  <si>
    <t>ACCOUNTING METHODOLOGY</t>
  </si>
  <si>
    <t>This area presents those design attributes to ensure the contribution of the activity to the long-term climate goals of the country and sustainable development. Certain descriptions of each key indicator carry specific weights compared to other descriptions. They could perhaps have more influence or impact or could be more long-term compared to other descriptions. Each score is done calculated to get the weighted average, then added all together per module to get the final module score for each of the 3 modules.</t>
  </si>
  <si>
    <t>ACTIVITY DESIGN ASSESSMENT</t>
  </si>
  <si>
    <t>Answer</t>
  </si>
  <si>
    <t>Max. Score</t>
  </si>
  <si>
    <t>Weight key indicators</t>
  </si>
  <si>
    <t>Weight areas</t>
  </si>
  <si>
    <t>Score</t>
  </si>
  <si>
    <t xml:space="preserve">Weighted score key indicator </t>
  </si>
  <si>
    <t>Weighted score areas</t>
  </si>
  <si>
    <t>Module score</t>
  </si>
  <si>
    <t>Area</t>
  </si>
  <si>
    <t>Key Indicator</t>
  </si>
  <si>
    <t>Description</t>
  </si>
  <si>
    <t>Module 1: Transformational change</t>
  </si>
  <si>
    <t>SCALE AND SUSTAINED NATURE OF OUTCOME</t>
  </si>
  <si>
    <t>Transformational change: scale</t>
  </si>
  <si>
    <t>Emission reduction impact.</t>
  </si>
  <si>
    <r>
      <t>·</t>
    </r>
    <r>
      <rPr>
        <sz val="10"/>
        <color rgb="FFE28655"/>
        <rFont val="Times New Roman"/>
        <family val="1"/>
      </rPr>
      <t xml:space="preserve">      </t>
    </r>
    <r>
      <rPr>
        <sz val="10"/>
        <color rgb="FF1A2249"/>
        <rFont val="Rosario"/>
      </rPr>
      <t>The mitigation activity is a single instance, program of activities or a policy approach.</t>
    </r>
  </si>
  <si>
    <t>Yes</t>
  </si>
  <si>
    <r>
      <t>·</t>
    </r>
    <r>
      <rPr>
        <sz val="10"/>
        <color rgb="FFE28655"/>
        <rFont val="Times New Roman"/>
        <family val="1"/>
      </rPr>
      <t xml:space="preserve">      </t>
    </r>
    <r>
      <rPr>
        <sz val="10"/>
        <color rgb="FF1A2249"/>
        <rFont val="Rosario"/>
      </rPr>
      <t>GHG outcome is large in magnitude in the context of GHG sectoral emissions quantified in %</t>
    </r>
  </si>
  <si>
    <r>
      <t>·</t>
    </r>
    <r>
      <rPr>
        <sz val="10"/>
        <color rgb="FFE28655"/>
        <rFont val="Times New Roman"/>
        <family val="1"/>
      </rPr>
      <t xml:space="preserve">      </t>
    </r>
    <r>
      <rPr>
        <sz val="10"/>
        <color rgb="FF1A2249"/>
        <rFont val="Rosario"/>
      </rPr>
      <t>The mitigation activity is replicable</t>
    </r>
  </si>
  <si>
    <t>SDG target impact.</t>
  </si>
  <si>
    <r>
      <t>·</t>
    </r>
    <r>
      <rPr>
        <sz val="10"/>
        <color rgb="FFE28655"/>
        <rFont val="Times New Roman"/>
        <family val="1"/>
      </rPr>
      <t xml:space="preserve">      </t>
    </r>
    <r>
      <rPr>
        <sz val="10"/>
        <color rgb="FF1A2249"/>
        <rFont val="Rosario"/>
      </rPr>
      <t>SDG target contribution is large in magnitude Iin the context of sectoral or national SDG targets in %.</t>
    </r>
  </si>
  <si>
    <r>
      <t>·</t>
    </r>
    <r>
      <rPr>
        <sz val="10"/>
        <color rgb="FFE28655"/>
        <rFont val="Times New Roman"/>
        <family val="1"/>
      </rPr>
      <t xml:space="preserve">      </t>
    </r>
    <r>
      <rPr>
        <sz val="10"/>
        <color rgb="FF1A2249"/>
        <rFont val="Rosario"/>
      </rPr>
      <t>The mitigation activity contributes to underperforming SDG targets.</t>
    </r>
  </si>
  <si>
    <t>Long-term contribution</t>
  </si>
  <si>
    <t>Long-term emission reduction impact.</t>
  </si>
  <si>
    <r>
      <t>·</t>
    </r>
    <r>
      <rPr>
        <sz val="10"/>
        <color rgb="FFE28655"/>
        <rFont val="Times New Roman"/>
        <family val="1"/>
      </rPr>
      <t xml:space="preserve">      </t>
    </r>
    <r>
      <rPr>
        <sz val="10"/>
        <color rgb="FF1A2249"/>
        <rFont val="Rosario"/>
      </rPr>
      <t>The crediting period is limited to the relevant NDC period.</t>
    </r>
  </si>
  <si>
    <r>
      <t>·</t>
    </r>
    <r>
      <rPr>
        <sz val="10"/>
        <color rgb="FFE28655"/>
        <rFont val="Times New Roman"/>
        <family val="1"/>
      </rPr>
      <t xml:space="preserve">      </t>
    </r>
    <r>
      <rPr>
        <sz val="10"/>
        <color rgb="FF1A2249"/>
        <rFont val="Rosario"/>
      </rPr>
      <t>The mitigation activity continues after the end of the crediting period.</t>
    </r>
  </si>
  <si>
    <t>Long-term ambition impact.</t>
  </si>
  <si>
    <r>
      <t>·</t>
    </r>
    <r>
      <rPr>
        <sz val="10"/>
        <color rgb="FFE28655"/>
        <rFont val="Times New Roman"/>
        <family val="1"/>
      </rPr>
      <t xml:space="preserve">      </t>
    </r>
    <r>
      <rPr>
        <sz val="10"/>
        <color rgb="FF1A2249"/>
        <rFont val="Rosario"/>
      </rPr>
      <t xml:space="preserve">The mitigation activity can be approved and authorized along with a significant contribution to overall mitigation of global emissions (OMGE). </t>
    </r>
  </si>
  <si>
    <t>CONTRIBUTION TO LONG-TERM LOW-CARBON DEVELOPMENT AND NET-ZERO EMISSIONS TARGETS</t>
  </si>
  <si>
    <t xml:space="preserve">Transformational Change: Technology </t>
  </si>
  <si>
    <t>Technology priority.</t>
  </si>
  <si>
    <r>
      <t>·</t>
    </r>
    <r>
      <rPr>
        <sz val="10"/>
        <color rgb="FFE28655"/>
        <rFont val="Times New Roman"/>
        <family val="1"/>
      </rPr>
      <t xml:space="preserve">      </t>
    </r>
    <r>
      <rPr>
        <sz val="10"/>
        <color rgb="FF1A2249"/>
        <rFont val="Rosario"/>
      </rPr>
      <t>The measure applies a technology prioritized in the LT-LEDS or NZE.</t>
    </r>
  </si>
  <si>
    <r>
      <t>·</t>
    </r>
    <r>
      <rPr>
        <sz val="10"/>
        <color rgb="FFE28655"/>
        <rFont val="Times New Roman"/>
        <family val="1"/>
      </rPr>
      <t xml:space="preserve">      </t>
    </r>
    <r>
      <rPr>
        <sz val="10"/>
        <color rgb="FF1A2249"/>
        <rFont val="Rosario"/>
      </rPr>
      <t>The technology is not a negative cost or low-cost measure on the marginal abatement cost curve.</t>
    </r>
  </si>
  <si>
    <r>
      <t>·</t>
    </r>
    <r>
      <rPr>
        <sz val="10"/>
        <color rgb="FFE28655"/>
        <rFont val="Times New Roman"/>
        <family val="1"/>
      </rPr>
      <t xml:space="preserve">      </t>
    </r>
    <r>
      <rPr>
        <sz val="10"/>
        <color rgb="FF1A2249"/>
        <rFont val="Rosario"/>
      </rPr>
      <t>The technology is a high-cost emerging technology (highest priority) or is a high-cost mature technology, or low-cost emerging technologies (medium priority).</t>
    </r>
  </si>
  <si>
    <r>
      <t>·</t>
    </r>
    <r>
      <rPr>
        <sz val="10"/>
        <color rgb="FFE28655"/>
        <rFont val="Times New Roman"/>
        <family val="1"/>
      </rPr>
      <t xml:space="preserve">      </t>
    </r>
    <r>
      <rPr>
        <sz val="10"/>
        <color rgb="FF1A2249"/>
        <rFont val="Rosario"/>
      </rPr>
      <t>The technology applied is not a low-cost mature technology (low priority).</t>
    </r>
  </si>
  <si>
    <t>Direct or indirect use of fossil fuel.</t>
  </si>
  <si>
    <r>
      <t>·</t>
    </r>
    <r>
      <rPr>
        <sz val="10"/>
        <color rgb="FFE28655"/>
        <rFont val="Times New Roman"/>
        <family val="1"/>
      </rPr>
      <t xml:space="preserve">      </t>
    </r>
    <r>
      <rPr>
        <sz val="10"/>
        <color rgb="FF1A2249"/>
        <rFont val="Rosario"/>
      </rPr>
      <t>The mitigation activity does not lock in levels of emissions, technologies, or carbon-intensive practices incompatible with the achievement of the long-term goals of the Paris Agreement.</t>
    </r>
  </si>
  <si>
    <r>
      <t>·</t>
    </r>
    <r>
      <rPr>
        <sz val="10"/>
        <color rgb="FFE28655"/>
        <rFont val="Times New Roman"/>
        <family val="1"/>
      </rPr>
      <t xml:space="preserve">      </t>
    </r>
    <r>
      <rPr>
        <sz val="10"/>
        <color rgb="FF1A2249"/>
        <rFont val="Rosario"/>
      </rPr>
      <t xml:space="preserve">The mitigation activity does not include measures based on the continued use of fossil fuels. </t>
    </r>
  </si>
  <si>
    <t>Module 2: Long-Term Financial Sustainability</t>
  </si>
  <si>
    <t>Financial Coherence</t>
  </si>
  <si>
    <t>The Financial Value Chain.</t>
  </si>
  <si>
    <r>
      <t>·</t>
    </r>
    <r>
      <rPr>
        <sz val="10"/>
        <color rgb="FFE28655"/>
        <rFont val="Times New Roman"/>
        <family val="1"/>
      </rPr>
      <t xml:space="preserve">      </t>
    </r>
    <r>
      <rPr>
        <sz val="10"/>
        <color rgb="FF1A2249"/>
        <rFont val="Rosario"/>
      </rPr>
      <t>The proposed financial model for the mitigation activity includes the identification of all relevant financial in/outflows and stakeholders along the financial value chain and among others, consider a proper timeframe analysis.</t>
    </r>
  </si>
  <si>
    <r>
      <t>·</t>
    </r>
    <r>
      <rPr>
        <sz val="10"/>
        <color rgb="FFE28655"/>
        <rFont val="Times New Roman"/>
        <family val="1"/>
      </rPr>
      <t xml:space="preserve">      </t>
    </r>
    <r>
      <rPr>
        <sz val="10"/>
        <color rgb="FF1A2249"/>
        <rFont val="Rosario"/>
      </rPr>
      <t>Conservative assumptions are used (financial and technical).</t>
    </r>
  </si>
  <si>
    <r>
      <t>·</t>
    </r>
    <r>
      <rPr>
        <sz val="10"/>
        <color rgb="FFE28655"/>
        <rFont val="Times New Roman"/>
        <family val="1"/>
      </rPr>
      <t xml:space="preserve">      </t>
    </r>
    <r>
      <rPr>
        <sz val="10"/>
        <color rgb="FF1A2249"/>
        <rFont val="Rosario"/>
      </rPr>
      <t>Conservative forecast of future events (financial and technical behavior).</t>
    </r>
  </si>
  <si>
    <r>
      <t>·</t>
    </r>
    <r>
      <rPr>
        <sz val="10"/>
        <color rgb="FFE28655"/>
        <rFont val="Times New Roman"/>
        <family val="1"/>
      </rPr>
      <t xml:space="preserve">      </t>
    </r>
    <r>
      <rPr>
        <sz val="10"/>
        <color rgb="FF1A2249"/>
        <rFont val="Rosario"/>
      </rPr>
      <t>Sensitive analysis of relevant variables.</t>
    </r>
  </si>
  <si>
    <r>
      <t>·</t>
    </r>
    <r>
      <rPr>
        <sz val="10"/>
        <color rgb="FFE28655"/>
        <rFont val="Times New Roman"/>
        <family val="1"/>
      </rPr>
      <t xml:space="preserve">      </t>
    </r>
    <r>
      <rPr>
        <sz val="10"/>
        <color rgb="FF1A2249"/>
        <rFont val="Rosario"/>
      </rPr>
      <t>All cash flows involved are identified and calculated.</t>
    </r>
  </si>
  <si>
    <r>
      <t>·</t>
    </r>
    <r>
      <rPr>
        <sz val="10"/>
        <color rgb="FFE28655"/>
        <rFont val="Times New Roman"/>
        <family val="1"/>
      </rPr>
      <t xml:space="preserve">      </t>
    </r>
    <r>
      <rPr>
        <sz val="10"/>
        <color rgb="FF1A2249"/>
        <rFont val="Rosario"/>
      </rPr>
      <t>All relevant profits and expenses are included for all (types of) financial stakeholders.</t>
    </r>
  </si>
  <si>
    <t>Financial Risk Assessment.</t>
  </si>
  <si>
    <r>
      <t>·</t>
    </r>
    <r>
      <rPr>
        <sz val="10"/>
        <color rgb="FFE28655"/>
        <rFont val="Times New Roman"/>
        <family val="1"/>
      </rPr>
      <t xml:space="preserve">      </t>
    </r>
    <r>
      <rPr>
        <sz val="10"/>
        <color rgb="FF1A2249"/>
        <rFont val="Rosario"/>
      </rPr>
      <t>The relevant jurisdictional risks for the mitigation activity (region, country, estate and/or city) have been properly incorporated in the financial models, e.g. the private sector's risk premiums (IRR requirements) have been included and/or the cost of finance (e.g. interest rates and/or insurance premiums) has been assessed correctly.</t>
    </r>
  </si>
  <si>
    <t>No</t>
  </si>
  <si>
    <t>Costs and Profits.</t>
  </si>
  <si>
    <r>
      <t>·</t>
    </r>
    <r>
      <rPr>
        <sz val="10"/>
        <color rgb="FFE28655"/>
        <rFont val="Times New Roman"/>
        <family val="1"/>
      </rPr>
      <t xml:space="preserve">      </t>
    </r>
    <r>
      <rPr>
        <sz val="10"/>
        <color rgb="FF1A2249"/>
        <rFont val="Rosario"/>
      </rPr>
      <t>The cost or profit of the mitigation activity is appropriately calculated for all financial stakeholders.</t>
    </r>
  </si>
  <si>
    <t>The Financial Mechanisms.</t>
  </si>
  <si>
    <r>
      <t>·</t>
    </r>
    <r>
      <rPr>
        <sz val="10"/>
        <color rgb="FFE28655"/>
        <rFont val="Times New Roman"/>
        <family val="1"/>
      </rPr>
      <t xml:space="preserve">      </t>
    </r>
    <r>
      <rPr>
        <sz val="10"/>
        <color rgb="FF1A2249"/>
        <rFont val="Rosario"/>
      </rPr>
      <t>The financing instruments proposed for the mitigation activity are efficient and cost effective</t>
    </r>
    <r>
      <rPr>
        <sz val="10"/>
        <color rgb="FFE28655"/>
        <rFont val="Symbol"/>
        <family val="1"/>
        <charset val="2"/>
      </rPr>
      <t>.</t>
    </r>
  </si>
  <si>
    <t>The Financial Sources.</t>
  </si>
  <si>
    <r>
      <t>·</t>
    </r>
    <r>
      <rPr>
        <sz val="10"/>
        <color rgb="FFE28655"/>
        <rFont val="Times New Roman"/>
        <family val="1"/>
      </rPr>
      <t xml:space="preserve">      </t>
    </r>
    <r>
      <rPr>
        <sz val="10"/>
        <color rgb="FF1A2249"/>
        <rFont val="Rosario"/>
      </rPr>
      <t>The financial sources are chosen appropriately for all elements in the financing plan, i.e. the proposed financial partners:</t>
    </r>
  </si>
  <si>
    <r>
      <t>–</t>
    </r>
    <r>
      <rPr>
        <sz val="10"/>
        <color rgb="FFE28655"/>
        <rFont val="Times New Roman"/>
        <family val="1"/>
      </rPr>
      <t xml:space="preserve">      </t>
    </r>
    <r>
      <rPr>
        <sz val="10"/>
        <color rgb="FF1A2249"/>
        <rFont val="Rosario"/>
      </rPr>
      <t>are familiar with the financial instrument suggested</t>
    </r>
    <r>
      <rPr>
        <sz val="10"/>
        <color rgb="FFE28655"/>
        <rFont val="Rosario"/>
      </rPr>
      <t>.</t>
    </r>
  </si>
  <si>
    <r>
      <t>–</t>
    </r>
    <r>
      <rPr>
        <sz val="10"/>
        <color rgb="FFE28655"/>
        <rFont val="Times New Roman"/>
        <family val="1"/>
      </rPr>
      <t xml:space="preserve">      </t>
    </r>
    <r>
      <rPr>
        <sz val="10"/>
        <color rgb="FF1A2249"/>
        <rFont val="Rosario"/>
      </rPr>
      <t>operate at the level (size) and geography intended</t>
    </r>
    <r>
      <rPr>
        <sz val="10"/>
        <color rgb="FFE28655"/>
        <rFont val="Rosario"/>
      </rPr>
      <t>.</t>
    </r>
  </si>
  <si>
    <r>
      <t>–</t>
    </r>
    <r>
      <rPr>
        <sz val="10"/>
        <color rgb="FFE28655"/>
        <rFont val="Times New Roman"/>
        <family val="1"/>
      </rPr>
      <t xml:space="preserve">      </t>
    </r>
    <r>
      <rPr>
        <sz val="10"/>
        <color rgb="FF1A2249"/>
        <rFont val="Rosario"/>
      </rPr>
      <t>have a good track record</t>
    </r>
    <r>
      <rPr>
        <sz val="10"/>
        <color rgb="FFE28655"/>
        <rFont val="Rosario"/>
      </rPr>
      <t>.</t>
    </r>
  </si>
  <si>
    <r>
      <t>–</t>
    </r>
    <r>
      <rPr>
        <sz val="10"/>
        <color rgb="FFE28655"/>
        <rFont val="Times New Roman"/>
        <family val="1"/>
      </rPr>
      <t xml:space="preserve">      </t>
    </r>
    <r>
      <rPr>
        <sz val="10"/>
        <color rgb="FF1A2249"/>
        <rFont val="Rosario"/>
      </rPr>
      <t>have procedures that allows financial reporting</t>
    </r>
    <r>
      <rPr>
        <sz val="10"/>
        <color rgb="FFE28655"/>
        <rFont val="Rosario"/>
      </rPr>
      <t>.</t>
    </r>
  </si>
  <si>
    <t>The Sustainability of the Intervention.</t>
  </si>
  <si>
    <r>
      <t>·</t>
    </r>
    <r>
      <rPr>
        <sz val="10"/>
        <color rgb="FFE28655"/>
        <rFont val="Times New Roman"/>
        <family val="1"/>
      </rPr>
      <t xml:space="preserve">      </t>
    </r>
    <r>
      <rPr>
        <sz val="10"/>
        <color rgb="FF1A2249"/>
        <rFont val="Rosario"/>
      </rPr>
      <t>There is a clearly designed financial strategy that ensures the long-term sustainability of the mitigation activity with realistic assumptions of stakeholders’ participation</t>
    </r>
    <r>
      <rPr>
        <sz val="10"/>
        <color rgb="FFE28655"/>
        <rFont val="Symbol"/>
        <family val="1"/>
        <charset val="2"/>
      </rPr>
      <t>.</t>
    </r>
  </si>
  <si>
    <t>Funding reliant on the National Budget.</t>
  </si>
  <si>
    <r>
      <t>·</t>
    </r>
    <r>
      <rPr>
        <sz val="10"/>
        <color rgb="FFE28655"/>
        <rFont val="Times New Roman"/>
        <family val="1"/>
      </rPr>
      <t xml:space="preserve">      </t>
    </r>
    <r>
      <rPr>
        <sz val="10"/>
        <color rgb="FF1A2249"/>
        <rFont val="Rosario"/>
      </rPr>
      <t>The relevance of and the financing possibilities through the national budget has been thoroughly assessed and, if necessary, incorporated diligently (i.e. with sufficient realism) in the financing model</t>
    </r>
    <r>
      <rPr>
        <sz val="10"/>
        <color rgb="FFE28655"/>
        <rFont val="Symbol"/>
        <family val="1"/>
        <charset val="2"/>
      </rPr>
      <t>.</t>
    </r>
  </si>
  <si>
    <t>Mitigation Outcomes.</t>
  </si>
  <si>
    <r>
      <t>·</t>
    </r>
    <r>
      <rPr>
        <sz val="10"/>
        <color rgb="FFE28655"/>
        <rFont val="Times New Roman"/>
        <family val="1"/>
      </rPr>
      <t xml:space="preserve">      </t>
    </r>
    <r>
      <rPr>
        <sz val="10"/>
        <color rgb="FF1A2249"/>
        <rFont val="Rosario"/>
      </rPr>
      <t>National legislation allows the kind of carbon/energy certificates finance that is included in the financing model and has procedures that awards to the investor any finance achieved from exploiting the national emissions reduction resource, including finance from international sources.</t>
    </r>
  </si>
  <si>
    <t>Financial Stakeholders</t>
  </si>
  <si>
    <t>The Solidity of the Financing.</t>
  </si>
  <si>
    <r>
      <t>·</t>
    </r>
    <r>
      <rPr>
        <sz val="10"/>
        <color rgb="FFE28655"/>
        <rFont val="Times New Roman"/>
        <family val="1"/>
      </rPr>
      <t xml:space="preserve">      </t>
    </r>
    <r>
      <rPr>
        <sz val="10"/>
        <color rgb="FF1A2249"/>
        <rFont val="Rosario"/>
      </rPr>
      <t>All financial stakeholders have been consulted and all central financiers have confirmed their participation in principle</t>
    </r>
    <r>
      <rPr>
        <sz val="10"/>
        <color rgb="FFE28655"/>
        <rFont val="Symbol"/>
        <family val="1"/>
        <charset val="2"/>
      </rPr>
      <t>.</t>
    </r>
  </si>
  <si>
    <t>Public and Private Financial Stakeholders.</t>
  </si>
  <si>
    <r>
      <t>·</t>
    </r>
    <r>
      <rPr>
        <sz val="10"/>
        <color rgb="FFE28655"/>
        <rFont val="Times New Roman"/>
        <family val="1"/>
      </rPr>
      <t xml:space="preserve">      </t>
    </r>
    <r>
      <rPr>
        <sz val="10"/>
        <color rgb="FF1A2249"/>
        <rFont val="Rosario"/>
      </rPr>
      <t>Based on the proposed financial structure, all relevant stakeholders including the proper levels in relevant jurisdictional governments (national, subnational), the sectoral related government and/or relevant private sector representatives have been consulted and the financing model has been cleared in principle by the consulted entity/ies.</t>
    </r>
  </si>
  <si>
    <t>Partially</t>
  </si>
  <si>
    <t>Solidity of Buyers of Mitigation Outcomes.</t>
  </si>
  <si>
    <r>
      <t>·</t>
    </r>
    <r>
      <rPr>
        <sz val="10"/>
        <color rgb="FFE28655"/>
        <rFont val="Times New Roman"/>
        <family val="1"/>
      </rPr>
      <t xml:space="preserve">      </t>
    </r>
    <r>
      <rPr>
        <sz val="10"/>
        <color rgb="FF1A2249"/>
        <rFont val="Rosario"/>
      </rPr>
      <t>When relevant, any buyer of mitigation outcomes has been positively evaluated on solidity and any trading agreement has been favorably assessed by a third party for legal and commercial prudence.</t>
    </r>
  </si>
  <si>
    <t>Distribution of Costs and Benefits.</t>
  </si>
  <si>
    <r>
      <t>·</t>
    </r>
    <r>
      <rPr>
        <sz val="10"/>
        <color rgb="FFE28655"/>
        <rFont val="Times New Roman"/>
        <family val="1"/>
      </rPr>
      <t xml:space="preserve">      </t>
    </r>
    <r>
      <rPr>
        <sz val="10"/>
        <color rgb="FF1A2249"/>
        <rFont val="Rosario"/>
      </rPr>
      <t>The financing model identifies costs and benefits clearly and distributes them reasonably among the financing partners</t>
    </r>
    <r>
      <rPr>
        <sz val="10"/>
        <color rgb="FFE28655"/>
        <rFont val="Symbol"/>
        <family val="1"/>
        <charset val="2"/>
      </rPr>
      <t>.</t>
    </r>
  </si>
  <si>
    <t>Monitoring of Financial Flows</t>
  </si>
  <si>
    <t>The mitigation activity specifies financial indicators according to its scope, boundaries, and sectors involved.</t>
  </si>
  <si>
    <r>
      <t>·</t>
    </r>
    <r>
      <rPr>
        <sz val="10"/>
        <color rgb="FFE28655"/>
        <rFont val="Times New Roman"/>
        <family val="1"/>
      </rPr>
      <t xml:space="preserve">      </t>
    </r>
    <r>
      <rPr>
        <sz val="10"/>
        <color rgb="FF1A2249"/>
        <rFont val="Rosario"/>
      </rPr>
      <t>The financial indicators are appropriate, comprehensive and data is retrievable.</t>
    </r>
  </si>
  <si>
    <t>Corrective actions.</t>
  </si>
  <si>
    <r>
      <t>·</t>
    </r>
    <r>
      <rPr>
        <sz val="10"/>
        <color rgb="FFE28655"/>
        <rFont val="Times New Roman"/>
        <family val="1"/>
      </rPr>
      <t xml:space="preserve">      </t>
    </r>
    <r>
      <rPr>
        <sz val="10"/>
        <color rgb="FF1A2249"/>
        <rFont val="Rosario"/>
      </rPr>
      <t>There are plans for adjustment of the financial plan for the mitigation action if the financial data exceeds predefined sensitivities</t>
    </r>
    <r>
      <rPr>
        <sz val="10"/>
        <color rgb="FFE28655"/>
        <rFont val="Symbol"/>
        <family val="1"/>
        <charset val="2"/>
      </rPr>
      <t>.</t>
    </r>
  </si>
  <si>
    <t>Module 3: Contribution to Sustainable Development</t>
  </si>
  <si>
    <t>Development Objectives and Targets</t>
  </si>
  <si>
    <t>Mitigation activity contribution to sustainable development.</t>
  </si>
  <si>
    <r>
      <t>·</t>
    </r>
    <r>
      <rPr>
        <sz val="10"/>
        <color rgb="FFE28655"/>
        <rFont val="Times New Roman"/>
        <family val="1"/>
      </rPr>
      <t xml:space="preserve">      </t>
    </r>
    <r>
      <rPr>
        <sz val="10"/>
        <color rgb="FF1A2249"/>
        <rFont val="Rosario"/>
      </rPr>
      <t>The scope of the mitigation activity includes a contribution to sustainable development.</t>
    </r>
  </si>
  <si>
    <t>Mitigation activity sustainable development objectives and targets.</t>
  </si>
  <si>
    <r>
      <t>·</t>
    </r>
    <r>
      <rPr>
        <sz val="10"/>
        <color rgb="FFE28655"/>
        <rFont val="Times New Roman"/>
        <family val="1"/>
      </rPr>
      <t xml:space="preserve">      </t>
    </r>
    <r>
      <rPr>
        <sz val="10"/>
        <color rgb="FF1A2249"/>
        <rFont val="Rosario"/>
      </rPr>
      <t>The mitigation activity clearly identifies its contribution to the UN Sustainable Development Goals (SDG) and establishes specific targets aligned with the UN SDG Targets.</t>
    </r>
  </si>
  <si>
    <t>Mitigation activity evaluation of environmental impacts, including trans-boundary impacts.</t>
  </si>
  <si>
    <r>
      <t>·</t>
    </r>
    <r>
      <rPr>
        <sz val="10"/>
        <color rgb="FFE28655"/>
        <rFont val="Times New Roman"/>
        <family val="1"/>
      </rPr>
      <t xml:space="preserve">      </t>
    </r>
    <r>
      <rPr>
        <sz val="10"/>
        <color rgb="FF1A2249"/>
        <rFont val="Rosario"/>
      </rPr>
      <t>The mitigation activity design documentation includes a documented procedure to identify and assess the environmental impacts of the interventions part of the activity, including trans-boundary impacts.</t>
    </r>
  </si>
  <si>
    <t>Mitigation activity non-GHG related environmental benefits (if applicable).</t>
  </si>
  <si>
    <r>
      <t>·</t>
    </r>
    <r>
      <rPr>
        <sz val="10"/>
        <color rgb="FFE28655"/>
        <rFont val="Times New Roman"/>
        <family val="1"/>
      </rPr>
      <t xml:space="preserve">      </t>
    </r>
    <r>
      <rPr>
        <sz val="10"/>
        <color rgb="FF1A2249"/>
        <rFont val="Rosario"/>
      </rPr>
      <t>There are clearly—identified, measured and reported—environmental benefits (non-GHG related)</t>
    </r>
    <r>
      <rPr>
        <sz val="10"/>
        <color rgb="FFE28655"/>
        <rFont val="Symbol"/>
        <family val="1"/>
        <charset val="2"/>
      </rPr>
      <t>.</t>
    </r>
  </si>
  <si>
    <t>The mitigation activity consideration of social responsibility principles.</t>
  </si>
  <si>
    <r>
      <t>·</t>
    </r>
    <r>
      <rPr>
        <sz val="10"/>
        <color rgb="FFE28655"/>
        <rFont val="Times New Roman"/>
        <family val="1"/>
      </rPr>
      <t xml:space="preserve">      </t>
    </r>
    <r>
      <rPr>
        <sz val="10"/>
        <color rgb="FF1A2249"/>
        <rFont val="Rosario"/>
      </rPr>
      <t>The mitigation activity has taken into account and established a commitment to all Social Responsibility Principles: accountability, transparency, Ethical behavior, respect for stakeholder’s interests, respect for the rule of law, respect for international norms behavior, and respect for human rights.</t>
    </r>
  </si>
  <si>
    <t>Economic benefits of the mitigation activity implementation.</t>
  </si>
  <si>
    <r>
      <t>·</t>
    </r>
    <r>
      <rPr>
        <sz val="10"/>
        <color rgb="FFE28655"/>
        <rFont val="Times New Roman"/>
        <family val="1"/>
      </rPr>
      <t xml:space="preserve">      </t>
    </r>
    <r>
      <rPr>
        <sz val="10"/>
        <color rgb="FF1A2249"/>
        <rFont val="Rosario"/>
      </rPr>
      <t>The mitigation activity identifies and assess the major economic benefits of its implementation such as private investments, employment, local, sub-national or national economic growth and technology transfer.</t>
    </r>
  </si>
  <si>
    <t>The mitigation activity is exempt of negative environmental/social/economic impacts.</t>
  </si>
  <si>
    <r>
      <t>·</t>
    </r>
    <r>
      <rPr>
        <sz val="10"/>
        <color rgb="FFE28655"/>
        <rFont val="Times New Roman"/>
        <family val="1"/>
      </rPr>
      <t xml:space="preserve">      </t>
    </r>
    <r>
      <rPr>
        <sz val="10"/>
        <color rgb="FF1A2249"/>
        <rFont val="Rosario"/>
      </rPr>
      <t>The mitigation activity has established and applied a written procedure for the identification and analysis of potential negative impacts. The highest authority responsible for the mitigation activity has certified in written the application of the established process and concluded the mitigation activity to be exempt of the any negative impact such as but not limited to: Impacts on Red listed species, child labour, and it states compliance with the International regulations on those matters.</t>
    </r>
  </si>
  <si>
    <t>Planning and Participation</t>
  </si>
  <si>
    <t>Mitigation activity planning process for development benefits goals achievement.</t>
  </si>
  <si>
    <r>
      <t>·</t>
    </r>
    <r>
      <rPr>
        <sz val="10"/>
        <color rgb="FFE28655"/>
        <rFont val="Times New Roman"/>
        <family val="1"/>
      </rPr>
      <t xml:space="preserve">      </t>
    </r>
    <r>
      <rPr>
        <sz val="10"/>
        <color rgb="FF1A2249"/>
        <rFont val="Rosario"/>
      </rPr>
      <t>The mitigation activity includes a planning process to ensure the implementation of actions to achieve the proposed development objectives and targets.</t>
    </r>
  </si>
  <si>
    <t>Responsibility and Authorities.</t>
  </si>
  <si>
    <r>
      <t>·</t>
    </r>
    <r>
      <rPr>
        <sz val="10"/>
        <color rgb="FFE28655"/>
        <rFont val="Times New Roman"/>
        <family val="1"/>
      </rPr>
      <t xml:space="preserve">      </t>
    </r>
    <r>
      <rPr>
        <sz val="10"/>
        <color rgb="FF1A2249"/>
        <rFont val="Rosario"/>
      </rPr>
      <t>Responsibilities and authorities to reach the established sustainable development goals and targets are clearly defined and implemented. This includes mechanisms to allocate responsibilities to entities within and outside the mitigation activity managing entity when appropriate.</t>
    </r>
  </si>
  <si>
    <t>The mitigation activity includes the participation of the interested parties.</t>
  </si>
  <si>
    <r>
      <t>·</t>
    </r>
    <r>
      <rPr>
        <sz val="10"/>
        <color rgb="FFE28655"/>
        <rFont val="Times New Roman"/>
        <family val="1"/>
      </rPr>
      <t xml:space="preserve">      </t>
    </r>
    <r>
      <rPr>
        <sz val="10"/>
        <color rgb="FF1A2249"/>
        <rFont val="Rosario"/>
      </rPr>
      <t>There are specific and documented Participation Objectives and Mechanisms for all interested parties (including stakeholder identification, participation, and accounting)</t>
    </r>
    <r>
      <rPr>
        <sz val="10"/>
        <color rgb="FFE28655"/>
        <rFont val="Symbol"/>
        <family val="1"/>
        <charset val="2"/>
      </rPr>
      <t>.</t>
    </r>
  </si>
  <si>
    <t>Participation mechanisms established.</t>
  </si>
  <si>
    <r>
      <t>·</t>
    </r>
    <r>
      <rPr>
        <sz val="10"/>
        <color rgb="FFE28655"/>
        <rFont val="Times New Roman"/>
        <family val="1"/>
      </rPr>
      <t xml:space="preserve">      </t>
    </r>
    <r>
      <rPr>
        <sz val="10"/>
        <color rgb="FF1A2249"/>
        <rFont val="Rosario"/>
      </rPr>
      <t>The mechanisms that allow participation in the process are clearly defined in the mitigation activity, as well as the relevant parties involved in the process.</t>
    </r>
  </si>
  <si>
    <t>Capacity and motivation strengthened within civil society as well as among government and private sector for holistic and integrated natural resources management approach.</t>
  </si>
  <si>
    <r>
      <t>·</t>
    </r>
    <r>
      <rPr>
        <sz val="10"/>
        <color rgb="FFE28655"/>
        <rFont val="Times New Roman"/>
        <family val="1"/>
      </rPr>
      <t xml:space="preserve">      </t>
    </r>
    <r>
      <rPr>
        <sz val="10"/>
        <color rgb="FF1A2249"/>
        <rFont val="Rosario"/>
      </rPr>
      <t>The Program explains how communication and capacity building will be carried out.</t>
    </r>
  </si>
  <si>
    <t>Strategic partnerships, coalitions and alliances established to effectively engage in policy, decision making, and monitoring and evaluation processes.</t>
  </si>
  <si>
    <r>
      <t>·</t>
    </r>
    <r>
      <rPr>
        <sz val="10"/>
        <color rgb="FFE28655"/>
        <rFont val="Times New Roman"/>
        <family val="1"/>
      </rPr>
      <t xml:space="preserve">      </t>
    </r>
    <r>
      <rPr>
        <sz val="10"/>
        <color rgb="FF1A2249"/>
        <rFont val="Rosario"/>
      </rPr>
      <t>All strategic partnerships and alliances are identified and clearly explained</t>
    </r>
    <r>
      <rPr>
        <sz val="10"/>
        <color rgb="FFE28655"/>
        <rFont val="Symbol"/>
        <family val="1"/>
        <charset val="2"/>
      </rPr>
      <t>.</t>
    </r>
  </si>
  <si>
    <t>Stakeholders engagement in the development of the institutional character of resources policy development design, monitoring and evaluation.</t>
  </si>
  <si>
    <r>
      <t>·</t>
    </r>
    <r>
      <rPr>
        <sz val="10"/>
        <color rgb="FFE28655"/>
        <rFont val="Times New Roman"/>
        <family val="1"/>
      </rPr>
      <t xml:space="preserve">      </t>
    </r>
    <r>
      <rPr>
        <sz val="10"/>
        <color rgb="FF1A2249"/>
        <rFont val="Rosario"/>
      </rPr>
      <t>Stakeholders have been identified and involved in the appropriated steps of the design process</t>
    </r>
    <r>
      <rPr>
        <sz val="10"/>
        <color rgb="FFE28655"/>
        <rFont val="Symbol"/>
        <family val="1"/>
        <charset val="2"/>
      </rPr>
      <t>.</t>
    </r>
  </si>
  <si>
    <t>Monitoring of development benefits</t>
  </si>
  <si>
    <t>The mitigation activity specifies development indicators according to its scope, boundaries and sector involved.</t>
  </si>
  <si>
    <r>
      <t>·</t>
    </r>
    <r>
      <rPr>
        <sz val="10"/>
        <color rgb="FFE28655"/>
        <rFont val="Times New Roman"/>
        <family val="1"/>
      </rPr>
      <t xml:space="preserve">      </t>
    </r>
    <r>
      <rPr>
        <sz val="10"/>
        <color rgb="FF1A2249"/>
        <rFont val="Rosario"/>
      </rPr>
      <t>The mitigation activity has established specific development indicators aligned with the UN SDG indicators and according to its scope, boundaries and sector(s) involved.</t>
    </r>
  </si>
  <si>
    <t>Mitigation activity contribution to life conditions improvements and public welfare.</t>
  </si>
  <si>
    <r>
      <t>·</t>
    </r>
    <r>
      <rPr>
        <sz val="10"/>
        <color rgb="FFE28655"/>
        <rFont val="Times New Roman"/>
        <family val="1"/>
      </rPr>
      <t xml:space="preserve">      </t>
    </r>
    <r>
      <rPr>
        <sz val="10"/>
        <color rgb="FF1A2249"/>
        <rFont val="Rosario"/>
      </rPr>
      <t>The mitigation activity includes explicit and detailed references on its contribution to life conditions improvement and public welfare taking into account subjects like public health, social inclusion, security, linking to academic and government institutions, among others.</t>
    </r>
  </si>
  <si>
    <t>Strengthening public policy, institutional growth and capacity building of the actors/stakeholders.</t>
  </si>
  <si>
    <r>
      <t>·</t>
    </r>
    <r>
      <rPr>
        <sz val="10"/>
        <color rgb="FFE28655"/>
        <rFont val="Times New Roman"/>
        <family val="1"/>
      </rPr>
      <t xml:space="preserve">      </t>
    </r>
    <r>
      <rPr>
        <sz val="10"/>
        <color rgb="FF1A2249"/>
        <rFont val="Rosario"/>
      </rPr>
      <t>The mitigation activity states very clearly its contribution to strengthening public policy, institutional growth. It also includes detailed information on the capacity building programs to reach those objectives.</t>
    </r>
  </si>
  <si>
    <t>Accountability.</t>
  </si>
  <si>
    <r>
      <t>·</t>
    </r>
    <r>
      <rPr>
        <sz val="10"/>
        <color rgb="FFE28655"/>
        <rFont val="Times New Roman"/>
        <family val="1"/>
      </rPr>
      <t xml:space="preserve">      </t>
    </r>
    <r>
      <rPr>
        <sz val="10"/>
        <color rgb="FF1A2249"/>
        <rFont val="Rosario"/>
      </rPr>
      <t>The mitigation activity includes a plan for holding different parties accountable in case of the sustainable objectives are not implemented or achieved and the consequences of it.</t>
    </r>
  </si>
  <si>
    <t>Monitoring and reporting of possible negative impacts of the mitigation activity.</t>
  </si>
  <si>
    <r>
      <t>·</t>
    </r>
    <r>
      <rPr>
        <sz val="10"/>
        <color rgb="FFE28655"/>
        <rFont val="Times New Roman"/>
        <family val="1"/>
      </rPr>
      <t xml:space="preserve">      </t>
    </r>
    <r>
      <rPr>
        <sz val="10"/>
        <color rgb="FF1A2249"/>
        <rFont val="Rosario"/>
      </rPr>
      <t>In the case the mitigation activity has identified any potential negative impact and has established the required actions to eliminate them as per D.1.7, the mitigation activity has developed a process to monitor and report on those potential impacts over its lifetime. This plan is based not only in internal data but to the extend they exist, data provided by external parties. This includes the need of information to relevant stakeholders and the public, if appropriate.</t>
    </r>
  </si>
  <si>
    <t>Flexibility.</t>
  </si>
  <si>
    <r>
      <t>·</t>
    </r>
    <r>
      <rPr>
        <sz val="10"/>
        <color rgb="FFE28655"/>
        <rFont val="Times New Roman"/>
        <family val="1"/>
      </rPr>
      <t xml:space="preserve">      </t>
    </r>
    <r>
      <rPr>
        <sz val="10"/>
        <color rgb="FF1A2249"/>
        <rFont val="Rosario"/>
      </rPr>
      <t>There is evidence that the mitigation activity is flexible enough to incorporate stakeholders’ feedback that turns in actual changes to the mitigation activity.</t>
    </r>
  </si>
  <si>
    <t>ACTIVITY ASSESSMENT SCORE SUMMARY</t>
  </si>
  <si>
    <t>Module</t>
  </si>
  <si>
    <t>Weighted score by areas</t>
  </si>
  <si>
    <t>Module score (/100)</t>
  </si>
  <si>
    <t>Transformational change</t>
  </si>
  <si>
    <t>Long-Term Financial Sustainability</t>
  </si>
  <si>
    <t>Contribution to Sustainable Development</t>
  </si>
  <si>
    <t>Sectors</t>
  </si>
  <si>
    <t>SDG Performance</t>
  </si>
  <si>
    <t>NDC Targets</t>
  </si>
  <si>
    <t>LISTS</t>
  </si>
  <si>
    <t>MAIN RELATED SDG BY MITIGATION ACTIVITY TYPE</t>
  </si>
  <si>
    <t>Activity types</t>
  </si>
  <si>
    <t>MAIN RELATED SDG</t>
  </si>
  <si>
    <t>SECTOR EMISSIONS</t>
  </si>
  <si>
    <t>SDG PERFORMANCE SCORE</t>
  </si>
  <si>
    <t>ACTIVITY TYPE ATTRACTIVENESS SCORES</t>
  </si>
  <si>
    <t>COUNTRY'S PRIORITY SDGs</t>
  </si>
  <si>
    <t>SDG PERFORMANCE BY LEVEL OF PRIORITY (NUMBER OF SDGs)</t>
  </si>
  <si>
    <t>PRIORITY LEVEL</t>
  </si>
  <si>
    <t>Priority 3</t>
  </si>
  <si>
    <t>Priority 2</t>
  </si>
  <si>
    <t>Priority 1</t>
  </si>
  <si>
    <t>ACTIVITY TYPES AND SECTOR</t>
  </si>
  <si>
    <t>NUMBER OF ACTIVITY TYPES WITH A SCORE ABOVE AVERAGE BY SECTOR AND BY CARBON MECHANISM</t>
  </si>
  <si>
    <t>A6 ABOVE AVG ACTIVITY TYPES</t>
  </si>
  <si>
    <t>VCM ABOVE AVG ACTIVITY TYPES (FOR GRAPH)</t>
  </si>
  <si>
    <t>Avg A6 SCORE</t>
  </si>
  <si>
    <t>Avg VCM SCORE</t>
  </si>
  <si>
    <t>ACTIVITY ASSESSMENT SCORES BY AREA</t>
  </si>
  <si>
    <t>Notes: The user is free to change this table to adapt if considered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</si>
</sst>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8" x14ac:knownFonts="1">
    <font>
      <sz val="11"/>
      <color theme="1"/>
      <name val="Calibri"/>
      <family val="2"/>
      <scheme val="minor"/>
    </font>
    <font>
      <b/>
      <sz val="11"/>
      <color theme="1"/>
      <name val="Calibri"/>
      <family val="2"/>
      <scheme val="minor"/>
    </font>
    <font>
      <sz val="11"/>
      <color theme="1"/>
      <name val="Calibri"/>
      <family val="2"/>
      <scheme val="minor"/>
    </font>
    <font>
      <sz val="11"/>
      <color theme="0"/>
      <name val="Rosario"/>
    </font>
    <font>
      <sz val="11"/>
      <color theme="1"/>
      <name val="Rosario"/>
    </font>
    <font>
      <b/>
      <sz val="10"/>
      <color rgb="FF000000"/>
      <name val="Rosario"/>
    </font>
    <font>
      <sz val="10"/>
      <color rgb="FF1A2249"/>
      <name val="Rosario"/>
    </font>
    <font>
      <sz val="10"/>
      <color rgb="FFE28655"/>
      <name val="Symbol"/>
      <family val="1"/>
      <charset val="2"/>
    </font>
    <font>
      <sz val="10"/>
      <color rgb="FFE28655"/>
      <name val="Rosario"/>
    </font>
    <font>
      <sz val="20"/>
      <color theme="1"/>
      <name val="Montserrat"/>
    </font>
    <font>
      <b/>
      <sz val="11"/>
      <color theme="1"/>
      <name val="Rosario"/>
    </font>
    <font>
      <b/>
      <sz val="11"/>
      <color theme="1"/>
      <name val="Montserrat"/>
    </font>
    <font>
      <b/>
      <sz val="18"/>
      <color theme="0"/>
      <name val="Montserrat"/>
    </font>
    <font>
      <i/>
      <sz val="11"/>
      <color theme="1"/>
      <name val="Rosario"/>
    </font>
    <font>
      <sz val="10"/>
      <color theme="1"/>
      <name val="Rosario"/>
    </font>
    <font>
      <b/>
      <sz val="11"/>
      <color theme="0"/>
      <name val="Rosario"/>
    </font>
    <font>
      <sz val="11"/>
      <name val="Rosario"/>
    </font>
    <font>
      <sz val="10"/>
      <color theme="0"/>
      <name val="Rosario"/>
    </font>
    <font>
      <sz val="10"/>
      <color theme="1"/>
      <name val="Calibri"/>
      <family val="2"/>
      <scheme val="minor"/>
    </font>
    <font>
      <b/>
      <sz val="10"/>
      <color theme="1"/>
      <name val="Rosario"/>
    </font>
    <font>
      <b/>
      <sz val="10"/>
      <color rgb="FFE5F1FB"/>
      <name val="Rosario"/>
    </font>
    <font>
      <sz val="10"/>
      <color rgb="FFE28655"/>
      <name val="Times New Roman"/>
      <family val="1"/>
    </font>
    <font>
      <sz val="10"/>
      <color theme="0"/>
      <name val="Calibri"/>
      <family val="2"/>
      <scheme val="minor"/>
    </font>
    <font>
      <b/>
      <sz val="10"/>
      <color theme="0"/>
      <name val="Montserrat"/>
    </font>
    <font>
      <b/>
      <sz val="10"/>
      <color theme="0"/>
      <name val="Rosario"/>
    </font>
    <font>
      <sz val="11"/>
      <color theme="0"/>
      <name val="Montserrat"/>
    </font>
    <font>
      <sz val="10"/>
      <color theme="1"/>
      <name val="Montserrat"/>
    </font>
    <font>
      <b/>
      <sz val="11"/>
      <color rgb="FF000000"/>
      <name val="Rosario"/>
    </font>
    <font>
      <b/>
      <sz val="11"/>
      <color rgb="FF1A2249"/>
      <name val="Rosario"/>
    </font>
    <font>
      <u/>
      <sz val="11"/>
      <color theme="10"/>
      <name val="Calibri"/>
      <family val="2"/>
      <scheme val="minor"/>
    </font>
    <font>
      <u/>
      <sz val="11"/>
      <color theme="10"/>
      <name val="Rosario"/>
    </font>
    <font>
      <i/>
      <sz val="10"/>
      <color theme="1"/>
      <name val="Rosario"/>
    </font>
    <font>
      <b/>
      <u/>
      <sz val="11"/>
      <color theme="1"/>
      <name val="Rosario"/>
    </font>
    <font>
      <b/>
      <u/>
      <sz val="11"/>
      <color rgb="FFC00000"/>
      <name val="Rosario"/>
    </font>
    <font>
      <b/>
      <sz val="18"/>
      <color rgb="FFFFFFFF"/>
      <name val="Montserrat"/>
    </font>
    <font>
      <b/>
      <sz val="10"/>
      <color rgb="FFFFFFFF"/>
      <name val="Montserrat"/>
    </font>
    <font>
      <sz val="11"/>
      <color rgb="FF000000"/>
      <name val="Calibri"/>
      <family val="2"/>
      <scheme val="minor"/>
    </font>
    <font>
      <sz val="11"/>
      <color rgb="FF000000"/>
      <name val="Rosario"/>
    </font>
    <font>
      <sz val="9"/>
      <color rgb="FF000000"/>
      <name val="Rosario"/>
    </font>
    <font>
      <sz val="10"/>
      <color rgb="FF000000"/>
      <name val="Rosario"/>
    </font>
    <font>
      <b/>
      <vertAlign val="superscript"/>
      <sz val="9"/>
      <color theme="1"/>
      <name val="Rosario"/>
    </font>
    <font>
      <vertAlign val="superscript"/>
      <sz val="10"/>
      <color theme="1"/>
      <name val="Rosario"/>
    </font>
    <font>
      <b/>
      <sz val="11"/>
      <color theme="0"/>
      <name val="Calibri"/>
      <family val="2"/>
      <scheme val="minor"/>
    </font>
    <font>
      <b/>
      <sz val="11"/>
      <color theme="9" tint="-0.249977111117893"/>
      <name val="Rosario"/>
    </font>
    <font>
      <sz val="11"/>
      <color theme="1"/>
      <name val="Montserrat"/>
    </font>
    <font>
      <sz val="18"/>
      <color theme="1"/>
      <name val="Montserrat"/>
    </font>
    <font>
      <sz val="18"/>
      <color rgb="FF000000"/>
      <name val="Montserrat"/>
    </font>
    <font>
      <b/>
      <sz val="18"/>
      <color theme="1"/>
      <name val="Montserrat"/>
    </font>
    <font>
      <sz val="18"/>
      <color theme="1"/>
      <name val="Calibri"/>
      <family val="2"/>
      <scheme val="minor"/>
    </font>
    <font>
      <b/>
      <u/>
      <sz val="10"/>
      <color theme="1"/>
      <name val="Rosario"/>
    </font>
    <font>
      <b/>
      <sz val="10"/>
      <color theme="1"/>
      <name val="Calibri"/>
      <family val="2"/>
      <scheme val="minor"/>
    </font>
    <font>
      <sz val="18"/>
      <name val="Montserrat"/>
    </font>
    <font>
      <b/>
      <sz val="18"/>
      <name val="Montserrat"/>
    </font>
    <font>
      <sz val="11"/>
      <color rgb="FF1A2249"/>
      <name val="Rosario"/>
    </font>
    <font>
      <b/>
      <sz val="11"/>
      <name val="Rosario"/>
    </font>
    <font>
      <sz val="10"/>
      <color theme="9" tint="-0.499984740745262"/>
      <name val="Rosario"/>
    </font>
    <font>
      <sz val="7"/>
      <color theme="1"/>
      <name val="Rosario"/>
    </font>
    <font>
      <u/>
      <sz val="11"/>
      <name val="Rosario"/>
    </font>
  </fonts>
  <fills count="20">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theme="3"/>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2"/>
        <bgColor indexed="64"/>
      </patternFill>
    </fill>
    <fill>
      <patternFill patternType="solid">
        <fgColor rgb="FF002060"/>
        <bgColor rgb="FF000000"/>
      </patternFill>
    </fill>
    <fill>
      <patternFill patternType="solid">
        <fgColor rgb="FFF79646"/>
        <bgColor rgb="FF000000"/>
      </patternFill>
    </fill>
    <fill>
      <patternFill patternType="solid">
        <fgColor rgb="FFFFFFFF"/>
        <bgColor rgb="FF000000"/>
      </patternFill>
    </fill>
    <fill>
      <patternFill patternType="solid">
        <fgColor rgb="FF404040"/>
        <bgColor rgb="FF000000"/>
      </patternFill>
    </fill>
    <fill>
      <patternFill patternType="solid">
        <fgColor theme="5" tint="0.79998168889431442"/>
        <bgColor rgb="FF000000"/>
      </patternFill>
    </fill>
    <fill>
      <patternFill patternType="solid">
        <fgColor theme="9" tint="0.39997558519241921"/>
        <bgColor rgb="FF000000"/>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3">
    <xf numFmtId="0" fontId="0" fillId="0" borderId="0"/>
    <xf numFmtId="9" fontId="2" fillId="0" borderId="0" applyFont="0" applyFill="0" applyBorder="0" applyAlignment="0" applyProtection="0"/>
    <xf numFmtId="0" fontId="29" fillId="0" borderId="0" applyNumberFormat="0" applyFill="0" applyBorder="0" applyAlignment="0" applyProtection="0"/>
  </cellStyleXfs>
  <cellXfs count="618">
    <xf numFmtId="0" fontId="0" fillId="0" borderId="0" xfId="0"/>
    <xf numFmtId="0" fontId="0" fillId="0" borderId="0" xfId="0" applyAlignment="1">
      <alignment wrapText="1"/>
    </xf>
    <xf numFmtId="0" fontId="4" fillId="0" borderId="0" xfId="0" applyFont="1"/>
    <xf numFmtId="0" fontId="4" fillId="0" borderId="0" xfId="0" applyFont="1" applyAlignment="1">
      <alignment horizontal="center"/>
    </xf>
    <xf numFmtId="0" fontId="4" fillId="0" borderId="17" xfId="0" applyFont="1" applyBorder="1"/>
    <xf numFmtId="0" fontId="0" fillId="8" borderId="0" xfId="0" applyFill="1"/>
    <xf numFmtId="0" fontId="4" fillId="8" borderId="0" xfId="0" applyFont="1" applyFill="1"/>
    <xf numFmtId="0" fontId="9" fillId="8" borderId="0" xfId="0" applyFont="1" applyFill="1" applyAlignment="1">
      <alignment vertical="center"/>
    </xf>
    <xf numFmtId="0" fontId="10" fillId="0" borderId="14" xfId="0" applyFont="1" applyBorder="1" applyAlignment="1">
      <alignment vertical="center"/>
    </xf>
    <xf numFmtId="9" fontId="10" fillId="3" borderId="16" xfId="1" applyFont="1" applyFill="1" applyBorder="1" applyAlignment="1">
      <alignment horizontal="center"/>
    </xf>
    <xf numFmtId="0" fontId="10" fillId="0" borderId="14" xfId="0" applyFont="1" applyBorder="1" applyAlignment="1">
      <alignment horizontal="left"/>
    </xf>
    <xf numFmtId="0" fontId="10" fillId="0" borderId="22" xfId="0" applyFont="1" applyBorder="1" applyAlignment="1">
      <alignment vertical="center"/>
    </xf>
    <xf numFmtId="0" fontId="0" fillId="5" borderId="2" xfId="0" applyFill="1" applyBorder="1"/>
    <xf numFmtId="9" fontId="10" fillId="3" borderId="5" xfId="0" applyNumberFormat="1" applyFont="1" applyFill="1" applyBorder="1" applyAlignment="1">
      <alignment horizontal="center" vertical="center"/>
    </xf>
    <xf numFmtId="0" fontId="4" fillId="8" borderId="0" xfId="0" applyFont="1" applyFill="1" applyAlignment="1">
      <alignment wrapText="1"/>
    </xf>
    <xf numFmtId="0" fontId="18" fillId="8" borderId="0" xfId="0" applyFont="1" applyFill="1"/>
    <xf numFmtId="0" fontId="18" fillId="5" borderId="2" xfId="0" applyFont="1" applyFill="1" applyBorder="1" applyAlignment="1">
      <alignment vertical="center"/>
    </xf>
    <xf numFmtId="0" fontId="18" fillId="0" borderId="0" xfId="0" applyFont="1"/>
    <xf numFmtId="0" fontId="14" fillId="3" borderId="1" xfId="0" applyFont="1" applyFill="1" applyBorder="1" applyAlignment="1">
      <alignment horizontal="center" vertical="center" wrapText="1"/>
    </xf>
    <xf numFmtId="9" fontId="14" fillId="3"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xf>
    <xf numFmtId="0" fontId="14" fillId="8" borderId="0" xfId="0" applyFont="1" applyFill="1"/>
    <xf numFmtId="0" fontId="14" fillId="8" borderId="0" xfId="0" applyFont="1" applyFill="1" applyAlignment="1">
      <alignment wrapText="1"/>
    </xf>
    <xf numFmtId="0" fontId="14" fillId="0" borderId="0" xfId="0" applyFont="1"/>
    <xf numFmtId="0" fontId="14" fillId="0" borderId="0" xfId="0" applyFont="1" applyAlignment="1">
      <alignment wrapText="1"/>
    </xf>
    <xf numFmtId="0" fontId="17" fillId="2" borderId="15" xfId="0" applyFont="1" applyFill="1" applyBorder="1" applyAlignment="1">
      <alignment horizontal="center" vertical="center" wrapText="1"/>
    </xf>
    <xf numFmtId="0" fontId="14" fillId="3" borderId="20" xfId="0" applyFont="1" applyFill="1" applyBorder="1" applyAlignment="1">
      <alignment horizontal="center" vertical="center" wrapText="1"/>
    </xf>
    <xf numFmtId="9" fontId="14" fillId="3" borderId="20" xfId="1" applyFont="1" applyFill="1" applyBorder="1" applyAlignment="1">
      <alignment horizontal="center" vertical="center" wrapText="1"/>
    </xf>
    <xf numFmtId="0" fontId="14" fillId="5" borderId="1" xfId="0" applyFont="1" applyFill="1" applyBorder="1" applyAlignment="1">
      <alignment wrapText="1"/>
    </xf>
    <xf numFmtId="0" fontId="14" fillId="5" borderId="17" xfId="0" applyFont="1" applyFill="1" applyBorder="1"/>
    <xf numFmtId="0" fontId="14" fillId="5" borderId="1" xfId="0" applyFont="1" applyFill="1" applyBorder="1"/>
    <xf numFmtId="0" fontId="14" fillId="5" borderId="19" xfId="0" applyFont="1" applyFill="1" applyBorder="1"/>
    <xf numFmtId="0" fontId="10" fillId="3" borderId="23" xfId="0" applyFont="1" applyFill="1" applyBorder="1" applyAlignment="1">
      <alignment horizontal="center"/>
    </xf>
    <xf numFmtId="0" fontId="13" fillId="0" borderId="17" xfId="0" applyFont="1" applyBorder="1" applyAlignment="1">
      <alignment horizontal="left" indent="3"/>
    </xf>
    <xf numFmtId="0" fontId="10" fillId="3" borderId="16" xfId="0" applyFont="1" applyFill="1" applyBorder="1" applyAlignment="1">
      <alignment horizontal="center"/>
    </xf>
    <xf numFmtId="0" fontId="13" fillId="0" borderId="19" xfId="0" applyFont="1" applyBorder="1" applyAlignment="1">
      <alignment horizontal="left" indent="3"/>
    </xf>
    <xf numFmtId="0" fontId="15" fillId="2" borderId="4" xfId="0" applyFont="1" applyFill="1" applyBorder="1" applyAlignment="1">
      <alignment horizontal="center" vertical="center" wrapText="1"/>
    </xf>
    <xf numFmtId="0" fontId="7" fillId="10" borderId="1" xfId="0" applyFont="1" applyFill="1" applyBorder="1" applyAlignment="1">
      <alignment horizontal="left" vertical="center" wrapText="1" indent="2"/>
    </xf>
    <xf numFmtId="0" fontId="8" fillId="10" borderId="1" xfId="0" applyFont="1" applyFill="1" applyBorder="1" applyAlignment="1">
      <alignment horizontal="left" vertical="center" wrapText="1" indent="4"/>
    </xf>
    <xf numFmtId="0" fontId="20" fillId="9" borderId="1" xfId="0" applyFont="1" applyFill="1" applyBorder="1" applyAlignment="1">
      <alignment vertical="center"/>
    </xf>
    <xf numFmtId="0" fontId="18" fillId="0" borderId="0" xfId="0" applyFont="1" applyAlignment="1">
      <alignment horizontal="center"/>
    </xf>
    <xf numFmtId="9" fontId="18" fillId="0" borderId="0" xfId="1" applyFont="1" applyAlignment="1">
      <alignment horizontal="center"/>
    </xf>
    <xf numFmtId="0" fontId="18" fillId="10" borderId="1" xfId="0" applyFont="1" applyFill="1" applyBorder="1" applyAlignment="1">
      <alignment horizontal="center" vertical="center"/>
    </xf>
    <xf numFmtId="0" fontId="8" fillId="12" borderId="1" xfId="0" applyFont="1" applyFill="1" applyBorder="1" applyAlignment="1">
      <alignment horizontal="left" vertical="center" wrapText="1" indent="2"/>
    </xf>
    <xf numFmtId="0" fontId="18" fillId="12" borderId="1" xfId="0" applyFont="1" applyFill="1" applyBorder="1" applyAlignment="1">
      <alignment horizontal="center"/>
    </xf>
    <xf numFmtId="9" fontId="5" fillId="4" borderId="38" xfId="1" applyFont="1" applyFill="1" applyBorder="1" applyAlignment="1">
      <alignment horizontal="center" vertical="center" wrapText="1"/>
    </xf>
    <xf numFmtId="0" fontId="5" fillId="4" borderId="38" xfId="0" applyFont="1" applyFill="1" applyBorder="1" applyAlignment="1">
      <alignment horizontal="center" vertical="center" wrapText="1"/>
    </xf>
    <xf numFmtId="0" fontId="20" fillId="9" borderId="35" xfId="0" applyFont="1" applyFill="1" applyBorder="1" applyAlignment="1">
      <alignment vertical="center"/>
    </xf>
    <xf numFmtId="0" fontId="18" fillId="9" borderId="38" xfId="0" applyFont="1" applyFill="1" applyBorder="1" applyAlignment="1">
      <alignment horizontal="center"/>
    </xf>
    <xf numFmtId="9" fontId="20" fillId="9" borderId="38" xfId="1" applyFont="1" applyFill="1" applyBorder="1" applyAlignment="1">
      <alignment horizontal="center" vertical="center"/>
    </xf>
    <xf numFmtId="0" fontId="20" fillId="9" borderId="38" xfId="0" applyFont="1" applyFill="1" applyBorder="1" applyAlignment="1">
      <alignment horizontal="center" vertical="center"/>
    </xf>
    <xf numFmtId="0" fontId="6" fillId="6" borderId="12" xfId="0" applyFont="1" applyFill="1" applyBorder="1" applyAlignment="1">
      <alignment horizontal="center" vertical="center" wrapText="1"/>
    </xf>
    <xf numFmtId="0" fontId="18" fillId="6" borderId="26" xfId="0" applyFont="1" applyFill="1" applyBorder="1" applyAlignment="1">
      <alignment horizontal="center" vertical="center"/>
    </xf>
    <xf numFmtId="0" fontId="18" fillId="6" borderId="37" xfId="0" applyFont="1" applyFill="1" applyBorder="1" applyAlignment="1">
      <alignment horizontal="center" vertical="center"/>
    </xf>
    <xf numFmtId="0" fontId="4" fillId="5" borderId="35" xfId="0" applyFont="1" applyFill="1" applyBorder="1" applyAlignment="1">
      <alignment horizontal="center"/>
    </xf>
    <xf numFmtId="2" fontId="14" fillId="0" borderId="1" xfId="0" applyNumberFormat="1" applyFont="1" applyBorder="1" applyAlignment="1">
      <alignment horizontal="center" vertical="center"/>
    </xf>
    <xf numFmtId="2" fontId="14" fillId="0" borderId="18" xfId="0" applyNumberFormat="1" applyFont="1" applyBorder="1" applyAlignment="1">
      <alignment horizontal="center" vertical="center"/>
    </xf>
    <xf numFmtId="0" fontId="17" fillId="2" borderId="1" xfId="0" applyFont="1" applyFill="1" applyBorder="1"/>
    <xf numFmtId="0" fontId="17" fillId="2" borderId="1" xfId="0" applyFont="1" applyFill="1" applyBorder="1" applyAlignment="1">
      <alignment horizontal="center"/>
    </xf>
    <xf numFmtId="0" fontId="14" fillId="5" borderId="1" xfId="0" applyFont="1" applyFill="1" applyBorder="1" applyAlignment="1">
      <alignment horizontal="center"/>
    </xf>
    <xf numFmtId="0" fontId="14" fillId="5" borderId="1" xfId="0" applyFont="1" applyFill="1" applyBorder="1" applyAlignment="1">
      <alignment horizontal="center" wrapText="1"/>
    </xf>
    <xf numFmtId="0" fontId="14" fillId="8" borderId="0" xfId="0" applyFont="1" applyFill="1" applyAlignment="1">
      <alignment horizontal="center"/>
    </xf>
    <xf numFmtId="0" fontId="14" fillId="0" borderId="0" xfId="0" applyFont="1" applyAlignment="1">
      <alignment horizontal="center"/>
    </xf>
    <xf numFmtId="0" fontId="3" fillId="2" borderId="0" xfId="0" applyFont="1" applyFill="1"/>
    <xf numFmtId="0" fontId="3" fillId="2" borderId="0" xfId="0" applyFont="1" applyFill="1" applyAlignment="1">
      <alignment horizontal="center"/>
    </xf>
    <xf numFmtId="164" fontId="4" fillId="0" borderId="1" xfId="0" applyNumberFormat="1" applyFont="1" applyBorder="1" applyAlignment="1">
      <alignment horizontal="left"/>
    </xf>
    <xf numFmtId="0" fontId="4" fillId="8" borderId="0" xfId="0" applyFont="1" applyFill="1" applyAlignment="1">
      <alignment horizontal="center"/>
    </xf>
    <xf numFmtId="0" fontId="17" fillId="8" borderId="1" xfId="0" applyFont="1" applyFill="1" applyBorder="1" applyAlignment="1">
      <alignment horizontal="center" vertical="center"/>
    </xf>
    <xf numFmtId="164" fontId="14" fillId="8" borderId="1" xfId="0" applyNumberFormat="1" applyFont="1" applyFill="1" applyBorder="1" applyAlignment="1">
      <alignment horizontal="center" vertical="center"/>
    </xf>
    <xf numFmtId="9" fontId="6" fillId="10" borderId="35" xfId="1" applyFont="1" applyFill="1" applyBorder="1" applyAlignment="1">
      <alignment horizontal="center" vertical="center" wrapText="1"/>
    </xf>
    <xf numFmtId="0" fontId="26" fillId="8" borderId="8" xfId="0" applyFont="1" applyFill="1" applyBorder="1" applyAlignment="1">
      <alignment vertical="center"/>
    </xf>
    <xf numFmtId="0" fontId="14" fillId="0" borderId="1" xfId="0" applyFont="1" applyBorder="1" applyAlignment="1">
      <alignment vertical="center"/>
    </xf>
    <xf numFmtId="0" fontId="14" fillId="8" borderId="1" xfId="0" applyFont="1" applyFill="1" applyBorder="1" applyAlignment="1">
      <alignment vertical="center" wrapText="1"/>
    </xf>
    <xf numFmtId="0" fontId="18" fillId="8" borderId="0" xfId="0" applyFont="1" applyFill="1" applyAlignment="1">
      <alignment horizontal="center"/>
    </xf>
    <xf numFmtId="0" fontId="18" fillId="0" borderId="0" xfId="0" applyFont="1" applyAlignment="1">
      <alignment vertical="center"/>
    </xf>
    <xf numFmtId="0" fontId="18" fillId="8" borderId="0" xfId="0" applyFont="1" applyFill="1" applyAlignment="1">
      <alignment vertical="center"/>
    </xf>
    <xf numFmtId="0" fontId="0" fillId="8" borderId="0" xfId="0" applyFill="1" applyAlignment="1">
      <alignment vertical="center"/>
    </xf>
    <xf numFmtId="0" fontId="0" fillId="0" borderId="0" xfId="0" applyAlignment="1">
      <alignment vertical="center"/>
    </xf>
    <xf numFmtId="0" fontId="18" fillId="8" borderId="0" xfId="0" applyFont="1" applyFill="1" applyAlignment="1">
      <alignment vertical="center" wrapText="1"/>
    </xf>
    <xf numFmtId="0" fontId="14" fillId="8" borderId="0" xfId="0" applyFont="1" applyFill="1" applyAlignment="1">
      <alignment vertical="center" wrapText="1"/>
    </xf>
    <xf numFmtId="0" fontId="17" fillId="2" borderId="1" xfId="0" applyFont="1" applyFill="1" applyBorder="1" applyAlignment="1">
      <alignment horizontal="center" vertical="center" wrapText="1"/>
    </xf>
    <xf numFmtId="0" fontId="14" fillId="0" borderId="17" xfId="0" applyFont="1" applyBorder="1" applyAlignment="1">
      <alignment vertical="center" wrapText="1"/>
    </xf>
    <xf numFmtId="0" fontId="18" fillId="0" borderId="0" xfId="0" applyFont="1" applyAlignment="1">
      <alignment vertical="center" wrapText="1"/>
    </xf>
    <xf numFmtId="0" fontId="14" fillId="8" borderId="8" xfId="0" applyFont="1" applyFill="1" applyBorder="1" applyAlignment="1">
      <alignment vertical="center"/>
    </xf>
    <xf numFmtId="0" fontId="14" fillId="8" borderId="0" xfId="0" applyFont="1" applyFill="1" applyAlignment="1">
      <alignment vertical="center"/>
    </xf>
    <xf numFmtId="0" fontId="24" fillId="2" borderId="1" xfId="0" applyFont="1" applyFill="1" applyBorder="1" applyAlignment="1">
      <alignment horizontal="center" vertical="center"/>
    </xf>
    <xf numFmtId="9" fontId="18" fillId="8" borderId="0" xfId="1" applyFont="1" applyFill="1" applyAlignment="1">
      <alignment horizontal="center"/>
    </xf>
    <xf numFmtId="0" fontId="28" fillId="6" borderId="36" xfId="0" applyFont="1" applyFill="1" applyBorder="1" applyAlignment="1">
      <alignment horizontal="center" vertical="center" wrapText="1"/>
    </xf>
    <xf numFmtId="0" fontId="28" fillId="6" borderId="35"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0" fillId="8" borderId="0" xfId="0" applyFill="1" applyAlignment="1">
      <alignment wrapText="1"/>
    </xf>
    <xf numFmtId="0" fontId="18" fillId="12" borderId="37" xfId="0" applyFont="1" applyFill="1" applyBorder="1" applyAlignment="1">
      <alignment horizontal="center"/>
    </xf>
    <xf numFmtId="9" fontId="5" fillId="4" borderId="1" xfId="1" applyFont="1" applyFill="1" applyBorder="1" applyAlignment="1">
      <alignment horizontal="center" vertical="center" wrapText="1"/>
    </xf>
    <xf numFmtId="0" fontId="22" fillId="11" borderId="1" xfId="0" applyFont="1" applyFill="1" applyBorder="1"/>
    <xf numFmtId="9" fontId="20" fillId="9" borderId="1" xfId="1" applyFont="1" applyFill="1" applyBorder="1" applyAlignment="1">
      <alignment horizontal="center" vertical="center"/>
    </xf>
    <xf numFmtId="0" fontId="22" fillId="11" borderId="38" xfId="0" applyFont="1" applyFill="1" applyBorder="1"/>
    <xf numFmtId="0" fontId="14" fillId="5" borderId="52" xfId="0" applyFont="1" applyFill="1" applyBorder="1"/>
    <xf numFmtId="0" fontId="14" fillId="5" borderId="53" xfId="0" applyFont="1" applyFill="1" applyBorder="1"/>
    <xf numFmtId="0" fontId="14" fillId="5" borderId="46" xfId="0" applyFont="1" applyFill="1" applyBorder="1"/>
    <xf numFmtId="0" fontId="14" fillId="5" borderId="17" xfId="0" applyFont="1" applyFill="1" applyBorder="1" applyAlignment="1">
      <alignment wrapText="1"/>
    </xf>
    <xf numFmtId="0" fontId="14" fillId="5" borderId="47" xfId="0" applyFont="1" applyFill="1" applyBorder="1"/>
    <xf numFmtId="164" fontId="19" fillId="7" borderId="20" xfId="0" applyNumberFormat="1" applyFont="1" applyFill="1" applyBorder="1" applyAlignment="1">
      <alignment horizontal="center"/>
    </xf>
    <xf numFmtId="164" fontId="19" fillId="7" borderId="21" xfId="0" applyNumberFormat="1" applyFont="1" applyFill="1" applyBorder="1" applyAlignment="1">
      <alignment horizontal="center"/>
    </xf>
    <xf numFmtId="0" fontId="6" fillId="10" borderId="18" xfId="0" applyFont="1" applyFill="1" applyBorder="1" applyAlignment="1">
      <alignment horizontal="center" vertical="center" wrapText="1"/>
    </xf>
    <xf numFmtId="0" fontId="6" fillId="10" borderId="21" xfId="0" applyFont="1" applyFill="1" applyBorder="1" applyAlignment="1">
      <alignment horizontal="center" vertical="center" wrapText="1"/>
    </xf>
    <xf numFmtId="0" fontId="17" fillId="2" borderId="45" xfId="0" applyFont="1" applyFill="1" applyBorder="1"/>
    <xf numFmtId="0" fontId="14" fillId="0" borderId="46" xfId="0" applyFont="1" applyBorder="1"/>
    <xf numFmtId="0" fontId="14" fillId="0" borderId="17" xfId="0" applyFont="1" applyBorder="1"/>
    <xf numFmtId="0" fontId="14" fillId="0" borderId="18" xfId="0" applyFont="1" applyBorder="1"/>
    <xf numFmtId="0" fontId="17" fillId="2" borderId="8" xfId="0" applyFont="1" applyFill="1" applyBorder="1"/>
    <xf numFmtId="0" fontId="17" fillId="2" borderId="12" xfId="0" applyFont="1" applyFill="1" applyBorder="1"/>
    <xf numFmtId="0" fontId="17" fillId="2" borderId="28" xfId="0" applyFont="1" applyFill="1" applyBorder="1"/>
    <xf numFmtId="0" fontId="14" fillId="0" borderId="15" xfId="0" applyFont="1" applyBorder="1" applyAlignment="1">
      <alignment horizontal="left"/>
    </xf>
    <xf numFmtId="0" fontId="14" fillId="0" borderId="47" xfId="0" applyFont="1" applyBorder="1"/>
    <xf numFmtId="0" fontId="14" fillId="0" borderId="1" xfId="0" applyFont="1" applyBorder="1" applyAlignment="1">
      <alignment horizontal="left"/>
    </xf>
    <xf numFmtId="164" fontId="14" fillId="0" borderId="18" xfId="0" applyNumberFormat="1" applyFont="1" applyBorder="1" applyAlignment="1">
      <alignment horizontal="center"/>
    </xf>
    <xf numFmtId="0" fontId="14" fillId="0" borderId="20" xfId="0" applyFont="1" applyBorder="1" applyAlignment="1">
      <alignment horizontal="left"/>
    </xf>
    <xf numFmtId="164" fontId="14" fillId="0" borderId="21" xfId="0" applyNumberFormat="1" applyFont="1" applyBorder="1" applyAlignment="1">
      <alignment horizontal="center"/>
    </xf>
    <xf numFmtId="0" fontId="14" fillId="0" borderId="19" xfId="0" applyFont="1" applyBorder="1"/>
    <xf numFmtId="0" fontId="14" fillId="0" borderId="21" xfId="0" applyFont="1" applyBorder="1"/>
    <xf numFmtId="0" fontId="31" fillId="0" borderId="13" xfId="0" applyFont="1" applyBorder="1" applyAlignment="1">
      <alignment horizontal="left" indent="3"/>
    </xf>
    <xf numFmtId="0" fontId="14" fillId="0" borderId="37" xfId="0" applyFont="1" applyBorder="1"/>
    <xf numFmtId="9" fontId="14" fillId="0" borderId="18" xfId="0" applyNumberFormat="1" applyFont="1" applyBorder="1"/>
    <xf numFmtId="0" fontId="31" fillId="0" borderId="1" xfId="0" applyFont="1" applyBorder="1" applyAlignment="1">
      <alignment horizontal="left" indent="3"/>
    </xf>
    <xf numFmtId="0" fontId="31" fillId="0" borderId="12" xfId="0" applyFont="1" applyBorder="1" applyAlignment="1">
      <alignment horizontal="left" indent="3"/>
    </xf>
    <xf numFmtId="0" fontId="31" fillId="0" borderId="15" xfId="0" applyFont="1" applyBorder="1" applyAlignment="1">
      <alignment horizontal="left" indent="3"/>
    </xf>
    <xf numFmtId="0" fontId="14" fillId="0" borderId="44" xfId="0" applyFont="1" applyBorder="1"/>
    <xf numFmtId="9" fontId="14" fillId="0" borderId="21" xfId="0" applyNumberFormat="1" applyFont="1" applyBorder="1"/>
    <xf numFmtId="0" fontId="31" fillId="0" borderId="20" xfId="0" applyFont="1" applyBorder="1" applyAlignment="1">
      <alignment horizontal="left" indent="3"/>
    </xf>
    <xf numFmtId="0" fontId="14" fillId="8" borderId="47" xfId="0" applyFont="1" applyFill="1" applyBorder="1"/>
    <xf numFmtId="0" fontId="14" fillId="0" borderId="1" xfId="0" applyFont="1" applyBorder="1"/>
    <xf numFmtId="0" fontId="14" fillId="8" borderId="0" xfId="0" applyFont="1" applyFill="1" applyAlignment="1">
      <alignment horizontal="center" vertical="center" wrapText="1"/>
    </xf>
    <xf numFmtId="0" fontId="31" fillId="8" borderId="0" xfId="0" applyFont="1" applyFill="1" applyAlignment="1">
      <alignment horizontal="left" indent="3"/>
    </xf>
    <xf numFmtId="164" fontId="14" fillId="8" borderId="0" xfId="0" applyNumberFormat="1" applyFont="1" applyFill="1" applyAlignment="1">
      <alignment horizontal="center"/>
    </xf>
    <xf numFmtId="0" fontId="14" fillId="3" borderId="35" xfId="0" applyFont="1" applyFill="1" applyBorder="1" applyAlignment="1">
      <alignment horizontal="center"/>
    </xf>
    <xf numFmtId="0" fontId="14" fillId="3" borderId="18" xfId="0" applyFont="1" applyFill="1" applyBorder="1" applyAlignment="1">
      <alignment horizontal="center"/>
    </xf>
    <xf numFmtId="0" fontId="14" fillId="3" borderId="50" xfId="0" applyFont="1" applyFill="1" applyBorder="1" applyAlignment="1">
      <alignment horizontal="center"/>
    </xf>
    <xf numFmtId="0" fontId="14" fillId="3" borderId="21" xfId="0" applyFont="1" applyFill="1" applyBorder="1" applyAlignment="1">
      <alignment horizontal="center"/>
    </xf>
    <xf numFmtId="0" fontId="17" fillId="2" borderId="17" xfId="0" applyFont="1" applyFill="1" applyBorder="1"/>
    <xf numFmtId="0" fontId="17" fillId="2" borderId="18" xfId="0" applyFont="1" applyFill="1" applyBorder="1" applyAlignment="1">
      <alignment horizontal="center"/>
    </xf>
    <xf numFmtId="0" fontId="14" fillId="3" borderId="17" xfId="0" applyFont="1" applyFill="1" applyBorder="1"/>
    <xf numFmtId="0" fontId="14" fillId="3" borderId="1" xfId="0" applyFont="1" applyFill="1" applyBorder="1" applyAlignment="1">
      <alignment horizontal="center"/>
    </xf>
    <xf numFmtId="0" fontId="14" fillId="3" borderId="19" xfId="0" applyFont="1" applyFill="1" applyBorder="1"/>
    <xf numFmtId="0" fontId="14" fillId="3" borderId="20" xfId="0" applyFont="1" applyFill="1" applyBorder="1" applyAlignment="1">
      <alignment horizontal="center"/>
    </xf>
    <xf numFmtId="0" fontId="17" fillId="2" borderId="14" xfId="0" applyFont="1" applyFill="1" applyBorder="1"/>
    <xf numFmtId="0" fontId="17" fillId="2" borderId="15" xfId="0" applyFont="1" applyFill="1" applyBorder="1" applyAlignment="1">
      <alignment horizontal="center"/>
    </xf>
    <xf numFmtId="0" fontId="17" fillId="2" borderId="16" xfId="0" applyFont="1" applyFill="1" applyBorder="1" applyAlignment="1">
      <alignment horizontal="center"/>
    </xf>
    <xf numFmtId="0" fontId="14" fillId="8" borderId="17" xfId="0" applyFont="1" applyFill="1" applyBorder="1"/>
    <xf numFmtId="0" fontId="14" fillId="8" borderId="1" xfId="0" applyFont="1" applyFill="1" applyBorder="1"/>
    <xf numFmtId="0" fontId="14" fillId="8" borderId="18" xfId="0" applyFont="1" applyFill="1" applyBorder="1"/>
    <xf numFmtId="0" fontId="14" fillId="8" borderId="19" xfId="0" applyFont="1" applyFill="1" applyBorder="1"/>
    <xf numFmtId="0" fontId="14" fillId="8" borderId="20" xfId="0" applyFont="1" applyFill="1" applyBorder="1"/>
    <xf numFmtId="0" fontId="14" fillId="8" borderId="21" xfId="0" applyFont="1" applyFill="1" applyBorder="1"/>
    <xf numFmtId="0" fontId="17" fillId="2" borderId="17" xfId="0" applyFont="1" applyFill="1" applyBorder="1" applyAlignment="1">
      <alignment vertical="center"/>
    </xf>
    <xf numFmtId="0" fontId="17" fillId="2" borderId="1" xfId="0" applyFont="1" applyFill="1" applyBorder="1" applyAlignment="1">
      <alignment vertical="center" wrapText="1"/>
    </xf>
    <xf numFmtId="0" fontId="17" fillId="2" borderId="1" xfId="0" applyFont="1" applyFill="1" applyBorder="1" applyAlignment="1">
      <alignment vertical="center"/>
    </xf>
    <xf numFmtId="0" fontId="17" fillId="2" borderId="18" xfId="0" applyFont="1" applyFill="1" applyBorder="1" applyAlignment="1">
      <alignment vertical="center"/>
    </xf>
    <xf numFmtId="0" fontId="19" fillId="8" borderId="19" xfId="0" applyFont="1" applyFill="1" applyBorder="1"/>
    <xf numFmtId="0" fontId="14" fillId="10" borderId="17" xfId="0" applyFont="1" applyFill="1" applyBorder="1" applyAlignment="1">
      <alignment horizontal="left" vertical="center" wrapText="1"/>
    </xf>
    <xf numFmtId="0" fontId="14" fillId="10" borderId="19" xfId="0" applyFont="1" applyFill="1" applyBorder="1" applyAlignment="1">
      <alignment horizontal="left" vertical="center" wrapText="1"/>
    </xf>
    <xf numFmtId="0" fontId="14" fillId="0" borderId="17" xfId="0" applyFont="1" applyBorder="1" applyAlignment="1">
      <alignment horizontal="center"/>
    </xf>
    <xf numFmtId="0" fontId="14" fillId="0" borderId="17" xfId="0" applyFont="1" applyBorder="1" applyAlignment="1">
      <alignment horizontal="left"/>
    </xf>
    <xf numFmtId="164" fontId="14" fillId="0" borderId="16" xfId="0" applyNumberFormat="1" applyFont="1" applyBorder="1" applyAlignment="1">
      <alignment horizontal="left"/>
    </xf>
    <xf numFmtId="164" fontId="14" fillId="0" borderId="18" xfId="0" applyNumberFormat="1" applyFont="1" applyBorder="1" applyAlignment="1">
      <alignment horizontal="left"/>
    </xf>
    <xf numFmtId="164" fontId="14" fillId="0" borderId="21" xfId="0" applyNumberFormat="1" applyFont="1" applyBorder="1" applyAlignment="1">
      <alignment horizontal="left"/>
    </xf>
    <xf numFmtId="164" fontId="14" fillId="0" borderId="23" xfId="0" applyNumberFormat="1" applyFont="1" applyBorder="1" applyAlignment="1">
      <alignment horizontal="left"/>
    </xf>
    <xf numFmtId="164" fontId="14" fillId="0" borderId="28" xfId="0" applyNumberFormat="1" applyFont="1" applyBorder="1" applyAlignment="1">
      <alignment horizontal="left"/>
    </xf>
    <xf numFmtId="0" fontId="14" fillId="13" borderId="17" xfId="0" applyFont="1" applyFill="1" applyBorder="1" applyAlignment="1">
      <alignment horizontal="left"/>
    </xf>
    <xf numFmtId="0" fontId="14" fillId="13" borderId="19" xfId="0" applyFont="1" applyFill="1" applyBorder="1" applyAlignment="1">
      <alignment horizontal="left"/>
    </xf>
    <xf numFmtId="0" fontId="14" fillId="13" borderId="1" xfId="0" applyFont="1" applyFill="1" applyBorder="1" applyAlignment="1">
      <alignment horizontal="left"/>
    </xf>
    <xf numFmtId="0" fontId="14" fillId="13" borderId="20" xfId="0" applyFont="1" applyFill="1" applyBorder="1" applyAlignment="1">
      <alignment horizontal="left"/>
    </xf>
    <xf numFmtId="0" fontId="14" fillId="0" borderId="18" xfId="0" applyFont="1" applyBorder="1" applyAlignment="1">
      <alignment horizontal="center" vertical="center"/>
    </xf>
    <xf numFmtId="0" fontId="14" fillId="0" borderId="21" xfId="0" applyFont="1" applyBorder="1" applyAlignment="1">
      <alignment horizontal="center" vertical="center"/>
    </xf>
    <xf numFmtId="0" fontId="14" fillId="0" borderId="14" xfId="0" applyFont="1" applyBorder="1"/>
    <xf numFmtId="0" fontId="14" fillId="0" borderId="16" xfId="0" applyFont="1" applyBorder="1" applyAlignment="1">
      <alignment horizontal="center" vertical="center"/>
    </xf>
    <xf numFmtId="0" fontId="14" fillId="0" borderId="6" xfId="0" applyFont="1" applyBorder="1" applyAlignment="1">
      <alignment horizontal="center"/>
    </xf>
    <xf numFmtId="0" fontId="24" fillId="2" borderId="0" xfId="0" applyFont="1" applyFill="1" applyAlignment="1">
      <alignment horizontal="center"/>
    </xf>
    <xf numFmtId="0" fontId="24" fillId="2" borderId="6" xfId="0" applyFont="1" applyFill="1" applyBorder="1" applyAlignment="1">
      <alignment horizontal="center"/>
    </xf>
    <xf numFmtId="0" fontId="17" fillId="2" borderId="18" xfId="0" applyFont="1" applyFill="1" applyBorder="1"/>
    <xf numFmtId="2" fontId="14" fillId="3" borderId="1" xfId="1" applyNumberFormat="1" applyFont="1" applyFill="1" applyBorder="1" applyAlignment="1">
      <alignment horizontal="center" vertical="center" wrapText="1"/>
    </xf>
    <xf numFmtId="2" fontId="14" fillId="3" borderId="20" xfId="1" applyNumberFormat="1" applyFont="1" applyFill="1" applyBorder="1" applyAlignment="1">
      <alignment horizontal="center" vertical="center" wrapText="1"/>
    </xf>
    <xf numFmtId="0" fontId="14" fillId="3" borderId="1" xfId="0" applyFont="1" applyFill="1" applyBorder="1" applyAlignment="1">
      <alignment horizontal="center" vertical="center"/>
    </xf>
    <xf numFmtId="164" fontId="14" fillId="8" borderId="4" xfId="0" applyNumberFormat="1" applyFont="1" applyFill="1" applyBorder="1" applyAlignment="1">
      <alignment horizontal="center" vertical="center"/>
    </xf>
    <xf numFmtId="164" fontId="14" fillId="8" borderId="5" xfId="0" applyNumberFormat="1" applyFont="1" applyFill="1" applyBorder="1" applyAlignment="1">
      <alignment horizontal="center" vertical="center"/>
    </xf>
    <xf numFmtId="0" fontId="18" fillId="6" borderId="2" xfId="0" applyFont="1" applyFill="1" applyBorder="1" applyAlignment="1">
      <alignment vertical="center"/>
    </xf>
    <xf numFmtId="0" fontId="14" fillId="8" borderId="41" xfId="0" applyFont="1" applyFill="1" applyBorder="1" applyAlignment="1">
      <alignment horizontal="left" vertical="center" wrapText="1"/>
    </xf>
    <xf numFmtId="0" fontId="14" fillId="8" borderId="0" xfId="0" applyFont="1" applyFill="1" applyAlignment="1">
      <alignment horizontal="left" vertical="center" wrapText="1"/>
    </xf>
    <xf numFmtId="0" fontId="36" fillId="0" borderId="0" xfId="0" applyFont="1"/>
    <xf numFmtId="0" fontId="37" fillId="0" borderId="0" xfId="0" applyFont="1"/>
    <xf numFmtId="0" fontId="37" fillId="16" borderId="0" xfId="0" applyFont="1" applyFill="1"/>
    <xf numFmtId="0" fontId="36" fillId="16" borderId="0" xfId="0" applyFont="1" applyFill="1"/>
    <xf numFmtId="0" fontId="38" fillId="16" borderId="0" xfId="0" applyFont="1" applyFill="1" applyAlignment="1">
      <alignment vertical="center" wrapText="1"/>
    </xf>
    <xf numFmtId="0" fontId="14" fillId="8" borderId="2" xfId="0" applyFont="1" applyFill="1" applyBorder="1"/>
    <xf numFmtId="0" fontId="14" fillId="0" borderId="0" xfId="0" applyFont="1" applyAlignment="1">
      <alignment horizontal="center" vertical="center"/>
    </xf>
    <xf numFmtId="0" fontId="19" fillId="8" borderId="0" xfId="0" applyFont="1" applyFill="1" applyAlignment="1">
      <alignment horizontal="center" vertical="center" wrapText="1"/>
    </xf>
    <xf numFmtId="9" fontId="6" fillId="10" borderId="40" xfId="1" applyFont="1" applyFill="1" applyBorder="1" applyAlignment="1">
      <alignment horizontal="center" vertical="center" wrapText="1"/>
    </xf>
    <xf numFmtId="164" fontId="14" fillId="6" borderId="1" xfId="0" applyNumberFormat="1" applyFont="1" applyFill="1" applyBorder="1" applyAlignment="1">
      <alignment horizontal="center" vertical="center"/>
    </xf>
    <xf numFmtId="164" fontId="14" fillId="6" borderId="12" xfId="0" applyNumberFormat="1" applyFont="1" applyFill="1" applyBorder="1" applyAlignment="1">
      <alignment horizontal="center" vertical="center"/>
    </xf>
    <xf numFmtId="0" fontId="6" fillId="6" borderId="1" xfId="0" applyFont="1" applyFill="1" applyBorder="1" applyAlignment="1">
      <alignment horizontal="center" vertical="center" wrapText="1"/>
    </xf>
    <xf numFmtId="0" fontId="6" fillId="10" borderId="1" xfId="0" applyFont="1" applyFill="1" applyBorder="1" applyAlignment="1">
      <alignment horizontal="left" vertical="center" wrapText="1"/>
    </xf>
    <xf numFmtId="0" fontId="36" fillId="16" borderId="6" xfId="0" applyFont="1" applyFill="1" applyBorder="1"/>
    <xf numFmtId="0" fontId="14" fillId="0" borderId="19" xfId="0" applyFont="1" applyBorder="1" applyAlignment="1">
      <alignment vertical="center" wrapText="1"/>
    </xf>
    <xf numFmtId="0" fontId="24" fillId="2" borderId="14" xfId="0" applyFont="1" applyFill="1" applyBorder="1" applyAlignment="1">
      <alignment horizontal="center" vertical="center"/>
    </xf>
    <xf numFmtId="0" fontId="24" fillId="2" borderId="15" xfId="0" applyFont="1" applyFill="1" applyBorder="1" applyAlignment="1">
      <alignment horizontal="center" vertical="center"/>
    </xf>
    <xf numFmtId="0" fontId="14" fillId="0" borderId="17" xfId="0" applyFont="1" applyBorder="1" applyAlignment="1">
      <alignment vertical="center"/>
    </xf>
    <xf numFmtId="0" fontId="14" fillId="8" borderId="20" xfId="0" applyFont="1" applyFill="1" applyBorder="1" applyAlignment="1">
      <alignment vertical="center" wrapText="1"/>
    </xf>
    <xf numFmtId="0" fontId="14" fillId="0" borderId="22" xfId="0" applyFont="1" applyBorder="1" applyAlignment="1">
      <alignment vertical="center"/>
    </xf>
    <xf numFmtId="0" fontId="14" fillId="8" borderId="13" xfId="0" applyFont="1" applyFill="1" applyBorder="1" applyAlignment="1">
      <alignment vertical="center"/>
    </xf>
    <xf numFmtId="0" fontId="24" fillId="2" borderId="25" xfId="0" applyFont="1" applyFill="1" applyBorder="1" applyAlignment="1">
      <alignment horizontal="center" vertical="center"/>
    </xf>
    <xf numFmtId="0" fontId="24" fillId="2" borderId="58" xfId="0" applyFont="1" applyFill="1" applyBorder="1" applyAlignment="1">
      <alignment horizontal="center" vertical="center"/>
    </xf>
    <xf numFmtId="0" fontId="24" fillId="2" borderId="58"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14" fillId="0" borderId="22" xfId="0" applyFont="1" applyBorder="1" applyAlignment="1">
      <alignment vertical="center" wrapText="1"/>
    </xf>
    <xf numFmtId="0" fontId="0" fillId="0" borderId="6" xfId="0" applyBorder="1"/>
    <xf numFmtId="0" fontId="15" fillId="2" borderId="3"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26" fillId="8" borderId="41" xfId="0" applyFont="1" applyFill="1" applyBorder="1" applyAlignment="1">
      <alignment vertical="center"/>
    </xf>
    <xf numFmtId="0" fontId="46" fillId="16" borderId="0" xfId="0" applyFont="1" applyFill="1" applyAlignment="1">
      <alignment vertical="center" wrapText="1"/>
    </xf>
    <xf numFmtId="0" fontId="45" fillId="8" borderId="0" xfId="0" applyFont="1" applyFill="1" applyAlignment="1">
      <alignment vertical="center"/>
    </xf>
    <xf numFmtId="0" fontId="45" fillId="0" borderId="0" xfId="0" applyFont="1" applyAlignment="1">
      <alignment vertical="center"/>
    </xf>
    <xf numFmtId="0" fontId="45" fillId="5" borderId="2" xfId="0" applyFont="1" applyFill="1" applyBorder="1" applyAlignment="1">
      <alignment vertical="center"/>
    </xf>
    <xf numFmtId="0" fontId="0" fillId="6" borderId="2" xfId="0" applyFill="1" applyBorder="1" applyAlignment="1">
      <alignment vertical="center"/>
    </xf>
    <xf numFmtId="0" fontId="0" fillId="6" borderId="2" xfId="0" applyFill="1" applyBorder="1"/>
    <xf numFmtId="0" fontId="48" fillId="8" borderId="0" xfId="0" applyFont="1" applyFill="1"/>
    <xf numFmtId="0" fontId="15" fillId="2" borderId="25" xfId="0" applyFont="1" applyFill="1" applyBorder="1" applyAlignment="1">
      <alignment horizontal="center" vertical="center"/>
    </xf>
    <xf numFmtId="0" fontId="15" fillId="2" borderId="29" xfId="0" applyFont="1" applyFill="1" applyBorder="1" applyAlignment="1">
      <alignment horizontal="center" vertical="center" wrapText="1"/>
    </xf>
    <xf numFmtId="0" fontId="10" fillId="0" borderId="17" xfId="0" applyFont="1" applyBorder="1" applyAlignment="1">
      <alignment horizontal="left"/>
    </xf>
    <xf numFmtId="9" fontId="10" fillId="3" borderId="18" xfId="1" applyFont="1" applyFill="1" applyBorder="1" applyAlignment="1">
      <alignment horizontal="center"/>
    </xf>
    <xf numFmtId="0" fontId="10" fillId="0" borderId="17" xfId="0" applyFont="1" applyBorder="1" applyAlignment="1">
      <alignment vertical="center"/>
    </xf>
    <xf numFmtId="0" fontId="10" fillId="0" borderId="19" xfId="0" applyFont="1" applyBorder="1" applyAlignment="1">
      <alignment vertical="center"/>
    </xf>
    <xf numFmtId="9" fontId="10" fillId="3" borderId="21" xfId="1" applyFont="1" applyFill="1" applyBorder="1" applyAlignment="1">
      <alignment horizontal="center"/>
    </xf>
    <xf numFmtId="0" fontId="10" fillId="7" borderId="25" xfId="0" applyFont="1" applyFill="1" applyBorder="1" applyAlignment="1">
      <alignment horizontal="left" indent="3"/>
    </xf>
    <xf numFmtId="0" fontId="10" fillId="3" borderId="58" xfId="0" applyFont="1" applyFill="1" applyBorder="1" applyAlignment="1">
      <alignment horizontal="center" vertical="center"/>
    </xf>
    <xf numFmtId="0" fontId="24" fillId="2" borderId="8" xfId="0" applyFont="1" applyFill="1" applyBorder="1" applyAlignment="1">
      <alignment wrapText="1"/>
    </xf>
    <xf numFmtId="0" fontId="24" fillId="2" borderId="0" xfId="0" applyFont="1" applyFill="1"/>
    <xf numFmtId="0" fontId="24" fillId="2" borderId="17" xfId="0" applyFont="1" applyFill="1" applyBorder="1" applyAlignment="1">
      <alignment vertical="center"/>
    </xf>
    <xf numFmtId="0" fontId="24" fillId="2" borderId="1" xfId="0" applyFont="1" applyFill="1" applyBorder="1" applyAlignment="1">
      <alignment vertical="center"/>
    </xf>
    <xf numFmtId="0" fontId="24" fillId="2" borderId="25" xfId="0" applyFont="1" applyFill="1" applyBorder="1" applyAlignment="1">
      <alignment horizontal="center" vertical="center" wrapText="1"/>
    </xf>
    <xf numFmtId="0" fontId="24" fillId="2" borderId="29" xfId="0" applyFont="1" applyFill="1" applyBorder="1" applyAlignment="1">
      <alignment horizontal="center" vertical="center"/>
    </xf>
    <xf numFmtId="0" fontId="31" fillId="0" borderId="8" xfId="0" applyFont="1" applyBorder="1"/>
    <xf numFmtId="0" fontId="31" fillId="0" borderId="0" xfId="0" applyFont="1"/>
    <xf numFmtId="0" fontId="14" fillId="6" borderId="13" xfId="0" applyFont="1" applyFill="1" applyBorder="1" applyAlignment="1">
      <alignment horizontal="center" vertical="center"/>
    </xf>
    <xf numFmtId="0" fontId="14" fillId="6" borderId="23" xfId="0" applyFont="1" applyFill="1" applyBorder="1" applyAlignment="1">
      <alignment horizontal="center" vertical="center"/>
    </xf>
    <xf numFmtId="0" fontId="14" fillId="6" borderId="1" xfId="0" applyFont="1" applyFill="1" applyBorder="1" applyAlignment="1">
      <alignment horizontal="center" vertical="center"/>
    </xf>
    <xf numFmtId="0" fontId="14" fillId="6" borderId="18" xfId="0" applyFont="1" applyFill="1" applyBorder="1" applyAlignment="1">
      <alignment horizontal="center" vertical="center"/>
    </xf>
    <xf numFmtId="0" fontId="14" fillId="6" borderId="20" xfId="0" applyFont="1" applyFill="1" applyBorder="1" applyAlignment="1">
      <alignment horizontal="center" vertical="center"/>
    </xf>
    <xf numFmtId="0" fontId="14" fillId="6" borderId="21" xfId="0" applyFont="1" applyFill="1" applyBorder="1" applyAlignment="1">
      <alignment horizontal="center" vertical="center"/>
    </xf>
    <xf numFmtId="164" fontId="14" fillId="6" borderId="18" xfId="0" applyNumberFormat="1" applyFont="1" applyFill="1" applyBorder="1" applyAlignment="1">
      <alignment horizontal="center" vertical="center"/>
    </xf>
    <xf numFmtId="164" fontId="14" fillId="6" borderId="28" xfId="0" applyNumberFormat="1" applyFont="1" applyFill="1" applyBorder="1" applyAlignment="1">
      <alignment horizontal="center" vertical="center"/>
    </xf>
    <xf numFmtId="0" fontId="14" fillId="8" borderId="4" xfId="0" applyFont="1" applyFill="1" applyBorder="1" applyAlignment="1">
      <alignment horizontal="left" vertical="center" wrapText="1"/>
    </xf>
    <xf numFmtId="0" fontId="14" fillId="0" borderId="27" xfId="0" applyFont="1" applyBorder="1" applyAlignment="1">
      <alignment vertical="center"/>
    </xf>
    <xf numFmtId="0" fontId="14" fillId="0" borderId="20" xfId="0" applyFont="1" applyBorder="1" applyAlignment="1">
      <alignment vertical="center" wrapText="1"/>
    </xf>
    <xf numFmtId="0" fontId="50" fillId="8" borderId="0" xfId="0" applyFont="1" applyFill="1"/>
    <xf numFmtId="0" fontId="50" fillId="0" borderId="0" xfId="0" applyFont="1"/>
    <xf numFmtId="2" fontId="14" fillId="0" borderId="20" xfId="0" applyNumberFormat="1" applyFont="1" applyBorder="1" applyAlignment="1">
      <alignment horizontal="center" vertical="center"/>
    </xf>
    <xf numFmtId="2" fontId="14" fillId="0" borderId="21" xfId="0" applyNumberFormat="1" applyFont="1" applyBorder="1" applyAlignment="1">
      <alignment horizontal="center" vertical="center"/>
    </xf>
    <xf numFmtId="0" fontId="24" fillId="2" borderId="2" xfId="0" applyFont="1" applyFill="1" applyBorder="1" applyAlignment="1">
      <alignment horizontal="center" vertical="center"/>
    </xf>
    <xf numFmtId="0" fontId="14" fillId="3" borderId="13" xfId="0" applyFont="1" applyFill="1" applyBorder="1" applyAlignment="1">
      <alignment horizontal="center" vertical="center" wrapText="1"/>
    </xf>
    <xf numFmtId="9" fontId="14" fillId="3" borderId="13" xfId="1" applyFont="1" applyFill="1" applyBorder="1" applyAlignment="1">
      <alignment horizontal="center" vertical="center" wrapText="1"/>
    </xf>
    <xf numFmtId="2" fontId="14" fillId="3" borderId="13" xfId="1" applyNumberFormat="1" applyFont="1" applyFill="1" applyBorder="1" applyAlignment="1">
      <alignment horizontal="center" vertical="center" wrapText="1"/>
    </xf>
    <xf numFmtId="2" fontId="14" fillId="0" borderId="13" xfId="0" applyNumberFormat="1" applyFont="1" applyBorder="1" applyAlignment="1">
      <alignment horizontal="center" vertical="center"/>
    </xf>
    <xf numFmtId="2" fontId="14" fillId="0" borderId="23" xfId="0" applyNumberFormat="1" applyFont="1" applyBorder="1" applyAlignment="1">
      <alignment horizontal="center" vertical="center"/>
    </xf>
    <xf numFmtId="0" fontId="4" fillId="0" borderId="18" xfId="0" applyFont="1" applyBorder="1" applyAlignment="1">
      <alignment horizontal="center"/>
    </xf>
    <xf numFmtId="0" fontId="4" fillId="0" borderId="19" xfId="0" applyFont="1" applyBorder="1"/>
    <xf numFmtId="0" fontId="4" fillId="5" borderId="50" xfId="0" applyFont="1" applyFill="1" applyBorder="1" applyAlignment="1">
      <alignment horizontal="center"/>
    </xf>
    <xf numFmtId="0" fontId="4" fillId="0" borderId="21" xfId="0" applyFont="1" applyBorder="1" applyAlignment="1">
      <alignment horizontal="center"/>
    </xf>
    <xf numFmtId="0" fontId="37" fillId="0" borderId="8" xfId="0" applyFont="1" applyBorder="1" applyAlignment="1">
      <alignment vertical="center" wrapText="1"/>
    </xf>
    <xf numFmtId="0" fontId="10" fillId="8" borderId="0" xfId="0" applyFont="1" applyFill="1" applyAlignment="1">
      <alignment horizontal="center" vertical="center"/>
    </xf>
    <xf numFmtId="0" fontId="14" fillId="5" borderId="12" xfId="0" applyFont="1" applyFill="1" applyBorder="1"/>
    <xf numFmtId="0" fontId="14" fillId="0" borderId="12" xfId="0" applyFont="1" applyBorder="1" applyAlignment="1">
      <alignment horizontal="center" vertical="center"/>
    </xf>
    <xf numFmtId="0" fontId="24" fillId="2" borderId="16" xfId="0" applyFont="1" applyFill="1" applyBorder="1" applyAlignment="1">
      <alignment horizontal="center" vertical="center"/>
    </xf>
    <xf numFmtId="164" fontId="14" fillId="8" borderId="18" xfId="0" applyNumberFormat="1" applyFont="1" applyFill="1" applyBorder="1" applyAlignment="1">
      <alignment horizontal="center"/>
    </xf>
    <xf numFmtId="164" fontId="4" fillId="0" borderId="20" xfId="0" applyNumberFormat="1" applyFont="1" applyBorder="1" applyAlignment="1">
      <alignment horizontal="left"/>
    </xf>
    <xf numFmtId="0" fontId="14" fillId="5" borderId="12" xfId="0" applyFont="1" applyFill="1" applyBorder="1" applyAlignment="1">
      <alignment horizontal="center"/>
    </xf>
    <xf numFmtId="164" fontId="14" fillId="8" borderId="21" xfId="0" applyNumberFormat="1" applyFont="1" applyFill="1" applyBorder="1" applyAlignment="1">
      <alignment horizontal="center"/>
    </xf>
    <xf numFmtId="0" fontId="39" fillId="16" borderId="0" xfId="0" applyFont="1" applyFill="1" applyAlignment="1">
      <alignment vertical="center" wrapText="1"/>
    </xf>
    <xf numFmtId="0" fontId="17" fillId="11" borderId="55" xfId="0" applyFont="1" applyFill="1" applyBorder="1"/>
    <xf numFmtId="0" fontId="20" fillId="9" borderId="17" xfId="0" applyFont="1" applyFill="1" applyBorder="1" applyAlignment="1">
      <alignment vertical="center"/>
    </xf>
    <xf numFmtId="0" fontId="14" fillId="9" borderId="55" xfId="0" applyFont="1" applyFill="1" applyBorder="1" applyAlignment="1">
      <alignment horizontal="center"/>
    </xf>
    <xf numFmtId="0" fontId="22" fillId="11" borderId="0" xfId="0" applyFont="1" applyFill="1"/>
    <xf numFmtId="0" fontId="17" fillId="11" borderId="6" xfId="0" applyFont="1" applyFill="1" applyBorder="1"/>
    <xf numFmtId="0" fontId="6" fillId="10" borderId="20" xfId="0" applyFont="1" applyFill="1" applyBorder="1" applyAlignment="1">
      <alignment horizontal="left" vertical="center" wrapText="1"/>
    </xf>
    <xf numFmtId="0" fontId="7" fillId="10" borderId="20" xfId="0" applyFont="1" applyFill="1" applyBorder="1" applyAlignment="1">
      <alignment horizontal="left" vertical="center" wrapText="1" indent="2"/>
    </xf>
    <xf numFmtId="9" fontId="6" fillId="10" borderId="50" xfId="1" applyFont="1" applyFill="1" applyBorder="1" applyAlignment="1">
      <alignment horizontal="center" vertical="center" wrapText="1"/>
    </xf>
    <xf numFmtId="0" fontId="18" fillId="6" borderId="44" xfId="0" applyFont="1" applyFill="1" applyBorder="1" applyAlignment="1">
      <alignment horizontal="center" vertical="center"/>
    </xf>
    <xf numFmtId="0" fontId="6" fillId="6" borderId="20"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18" fillId="8" borderId="0" xfId="0" applyFont="1" applyFill="1" applyAlignment="1">
      <alignment horizontal="center" vertical="center"/>
    </xf>
    <xf numFmtId="0" fontId="18" fillId="4" borderId="38" xfId="0" applyFont="1" applyFill="1" applyBorder="1" applyAlignment="1">
      <alignment horizontal="center" vertical="center"/>
    </xf>
    <xf numFmtId="0" fontId="14" fillId="4" borderId="55" xfId="0" applyFont="1" applyFill="1" applyBorder="1" applyAlignment="1">
      <alignment horizontal="center" vertical="center"/>
    </xf>
    <xf numFmtId="0" fontId="18" fillId="0" borderId="0" xfId="0" applyFont="1" applyAlignment="1">
      <alignment horizontal="center" vertical="center"/>
    </xf>
    <xf numFmtId="0" fontId="39" fillId="16" borderId="0" xfId="0" applyFont="1" applyFill="1" applyAlignment="1">
      <alignment horizontal="center" vertical="center" wrapText="1"/>
    </xf>
    <xf numFmtId="0" fontId="18" fillId="10" borderId="13" xfId="0" applyFont="1" applyFill="1" applyBorder="1" applyAlignment="1">
      <alignment horizontal="center" vertical="center"/>
    </xf>
    <xf numFmtId="0" fontId="18" fillId="10" borderId="12" xfId="0" applyFont="1" applyFill="1" applyBorder="1" applyAlignment="1">
      <alignment horizontal="center" vertical="center"/>
    </xf>
    <xf numFmtId="0" fontId="18" fillId="6" borderId="39" xfId="0" applyFont="1" applyFill="1" applyBorder="1" applyAlignment="1">
      <alignment horizontal="center" vertical="center"/>
    </xf>
    <xf numFmtId="0" fontId="18" fillId="10" borderId="20" xfId="0" applyFont="1" applyFill="1" applyBorder="1" applyAlignment="1">
      <alignment horizontal="center" vertical="center"/>
    </xf>
    <xf numFmtId="0" fontId="28" fillId="6" borderId="20"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58" xfId="0" applyFont="1" applyFill="1" applyBorder="1" applyAlignment="1">
      <alignment horizontal="center" vertical="center" wrapText="1"/>
    </xf>
    <xf numFmtId="0" fontId="53" fillId="10" borderId="13" xfId="0" applyFont="1" applyFill="1" applyBorder="1" applyAlignment="1">
      <alignment horizontal="left" vertical="center" wrapText="1"/>
    </xf>
    <xf numFmtId="0" fontId="53" fillId="10" borderId="1" xfId="0" applyFont="1" applyFill="1" applyBorder="1" applyAlignment="1">
      <alignment horizontal="left" vertical="center" wrapText="1"/>
    </xf>
    <xf numFmtId="0" fontId="53" fillId="10" borderId="20" xfId="0" applyFont="1" applyFill="1" applyBorder="1" applyAlignment="1">
      <alignment horizontal="left" vertical="center" wrapText="1"/>
    </xf>
    <xf numFmtId="0" fontId="19" fillId="0" borderId="18" xfId="0" applyFont="1" applyBorder="1" applyAlignment="1">
      <alignment vertical="center"/>
    </xf>
    <xf numFmtId="0" fontId="50" fillId="2" borderId="17" xfId="0" applyFont="1" applyFill="1" applyBorder="1"/>
    <xf numFmtId="0" fontId="50" fillId="2" borderId="1" xfId="0" applyFont="1" applyFill="1" applyBorder="1"/>
    <xf numFmtId="0" fontId="24" fillId="2" borderId="1" xfId="0" applyFont="1" applyFill="1" applyBorder="1" applyAlignment="1">
      <alignment horizontal="center" vertical="center" wrapText="1"/>
    </xf>
    <xf numFmtId="9" fontId="24" fillId="2" borderId="35" xfId="1" applyFont="1" applyFill="1" applyBorder="1" applyAlignment="1">
      <alignment horizontal="center" vertical="center" wrapText="1"/>
    </xf>
    <xf numFmtId="9" fontId="24" fillId="2" borderId="1" xfId="1" applyFont="1" applyFill="1" applyBorder="1" applyAlignment="1">
      <alignment horizontal="center" vertical="center" wrapText="1"/>
    </xf>
    <xf numFmtId="0" fontId="24" fillId="2" borderId="37"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5" fillId="16" borderId="0" xfId="0" applyFont="1" applyFill="1" applyAlignment="1">
      <alignment vertical="center" wrapText="1"/>
    </xf>
    <xf numFmtId="0" fontId="16" fillId="16" borderId="8" xfId="0" applyFont="1" applyFill="1" applyBorder="1" applyAlignment="1">
      <alignment vertical="center" wrapText="1"/>
    </xf>
    <xf numFmtId="0" fontId="16" fillId="16" borderId="8" xfId="0" applyFont="1" applyFill="1" applyBorder="1" applyAlignment="1">
      <alignment horizontal="center" vertical="top" wrapText="1"/>
    </xf>
    <xf numFmtId="0" fontId="16" fillId="16" borderId="7" xfId="0" applyFont="1" applyFill="1" applyBorder="1" applyAlignment="1">
      <alignment vertical="center" wrapText="1"/>
    </xf>
    <xf numFmtId="0" fontId="35" fillId="0" borderId="8" xfId="0" applyFont="1" applyBorder="1" applyAlignment="1">
      <alignment vertical="center" wrapText="1"/>
    </xf>
    <xf numFmtId="0" fontId="14" fillId="5" borderId="36" xfId="0" applyFont="1" applyFill="1" applyBorder="1" applyAlignment="1" applyProtection="1">
      <alignment horizontal="center" vertical="center" wrapText="1"/>
      <protection locked="0"/>
    </xf>
    <xf numFmtId="0" fontId="14" fillId="5" borderId="23" xfId="0" applyFont="1" applyFill="1" applyBorder="1" applyAlignment="1" applyProtection="1">
      <alignment vertical="center" wrapText="1"/>
      <protection locked="0"/>
    </xf>
    <xf numFmtId="0" fontId="14" fillId="5" borderId="35" xfId="0" applyFont="1" applyFill="1" applyBorder="1" applyAlignment="1" applyProtection="1">
      <alignment horizontal="center" vertical="center" wrapText="1"/>
      <protection locked="0"/>
    </xf>
    <xf numFmtId="0" fontId="14" fillId="5" borderId="18" xfId="0" applyFont="1" applyFill="1" applyBorder="1" applyAlignment="1" applyProtection="1">
      <alignment vertical="center" wrapText="1"/>
      <protection locked="0"/>
    </xf>
    <xf numFmtId="0" fontId="14" fillId="5" borderId="50" xfId="0" applyFont="1" applyFill="1" applyBorder="1" applyAlignment="1" applyProtection="1">
      <alignment horizontal="center" vertical="center" wrapText="1"/>
      <protection locked="0"/>
    </xf>
    <xf numFmtId="0" fontId="14" fillId="5" borderId="21" xfId="0" applyFont="1" applyFill="1" applyBorder="1" applyAlignment="1" applyProtection="1">
      <alignment vertical="center" wrapText="1"/>
      <protection locked="0"/>
    </xf>
    <xf numFmtId="0" fontId="14" fillId="5" borderId="13" xfId="0" applyFont="1" applyFill="1" applyBorder="1" applyAlignment="1" applyProtection="1">
      <alignment horizontal="center" vertical="center"/>
      <protection locked="0"/>
    </xf>
    <xf numFmtId="0" fontId="14" fillId="5" borderId="1" xfId="0" applyFont="1" applyFill="1" applyBorder="1" applyAlignment="1" applyProtection="1">
      <alignment horizontal="center" vertical="center" wrapText="1"/>
      <protection locked="0"/>
    </xf>
    <xf numFmtId="0" fontId="14" fillId="5" borderId="20" xfId="0"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protection locked="0"/>
    </xf>
    <xf numFmtId="0" fontId="10" fillId="5" borderId="1" xfId="0" applyFont="1" applyFill="1" applyBorder="1" applyAlignment="1" applyProtection="1">
      <alignment horizontal="center"/>
      <protection locked="0"/>
    </xf>
    <xf numFmtId="0" fontId="10" fillId="5" borderId="20" xfId="0" applyFont="1" applyFill="1" applyBorder="1" applyAlignment="1" applyProtection="1">
      <alignment horizontal="center"/>
      <protection locked="0"/>
    </xf>
    <xf numFmtId="0" fontId="4" fillId="5" borderId="18" xfId="0" applyFont="1" applyFill="1" applyBorder="1" applyAlignment="1" applyProtection="1">
      <alignment vertical="center"/>
      <protection locked="0"/>
    </xf>
    <xf numFmtId="0" fontId="4" fillId="5" borderId="21" xfId="0" applyFont="1" applyFill="1" applyBorder="1" applyAlignment="1" applyProtection="1">
      <alignment vertical="center"/>
      <protection locked="0"/>
    </xf>
    <xf numFmtId="0" fontId="14" fillId="5" borderId="1" xfId="0" applyFont="1" applyFill="1" applyBorder="1" applyAlignment="1" applyProtection="1">
      <alignment horizontal="center" vertical="center"/>
      <protection locked="0"/>
    </xf>
    <xf numFmtId="0" fontId="14" fillId="5" borderId="12" xfId="0" applyFont="1" applyFill="1" applyBorder="1" applyAlignment="1" applyProtection="1">
      <alignment horizontal="center" vertical="center"/>
      <protection locked="0"/>
    </xf>
    <xf numFmtId="0" fontId="19" fillId="5" borderId="58" xfId="0" applyFont="1" applyFill="1" applyBorder="1" applyAlignment="1" applyProtection="1">
      <alignment horizontal="center" vertical="center"/>
      <protection locked="0"/>
    </xf>
    <xf numFmtId="0" fontId="14" fillId="5" borderId="16" xfId="0" applyFont="1" applyFill="1" applyBorder="1" applyAlignment="1" applyProtection="1">
      <alignment horizontal="center" vertical="center"/>
      <protection locked="0"/>
    </xf>
    <xf numFmtId="0" fontId="14" fillId="5" borderId="18" xfId="0" applyFont="1" applyFill="1" applyBorder="1" applyAlignment="1" applyProtection="1">
      <alignment horizontal="center" vertical="center"/>
      <protection locked="0"/>
    </xf>
    <xf numFmtId="0" fontId="14" fillId="5" borderId="21" xfId="0" applyFont="1" applyFill="1" applyBorder="1" applyAlignment="1" applyProtection="1">
      <alignment horizontal="center" vertical="center"/>
      <protection locked="0"/>
    </xf>
    <xf numFmtId="0" fontId="14" fillId="5" borderId="28" xfId="0" applyFont="1" applyFill="1" applyBorder="1" applyAlignment="1" applyProtection="1">
      <alignment horizontal="center" vertical="center"/>
      <protection locked="0"/>
    </xf>
    <xf numFmtId="0" fontId="14" fillId="5" borderId="22" xfId="0" applyFont="1" applyFill="1" applyBorder="1" applyAlignment="1" applyProtection="1">
      <alignment vertical="center"/>
      <protection locked="0"/>
    </xf>
    <xf numFmtId="0" fontId="14" fillId="5" borderId="13" xfId="0" applyFont="1" applyFill="1" applyBorder="1" applyAlignment="1" applyProtection="1">
      <alignment vertical="center" wrapText="1"/>
      <protection locked="0"/>
    </xf>
    <xf numFmtId="0" fontId="14" fillId="5" borderId="17" xfId="0" applyFont="1" applyFill="1" applyBorder="1" applyAlignment="1" applyProtection="1">
      <alignment vertical="center"/>
      <protection locked="0"/>
    </xf>
    <xf numFmtId="0" fontId="14" fillId="5" borderId="1" xfId="0" applyFont="1" applyFill="1" applyBorder="1" applyAlignment="1" applyProtection="1">
      <alignment vertical="center" wrapText="1"/>
      <protection locked="0"/>
    </xf>
    <xf numFmtId="0" fontId="14" fillId="5" borderId="19" xfId="0" applyFont="1" applyFill="1" applyBorder="1" applyAlignment="1" applyProtection="1">
      <alignment vertical="center"/>
      <protection locked="0"/>
    </xf>
    <xf numFmtId="0" fontId="14" fillId="5" borderId="20" xfId="0" applyFont="1" applyFill="1" applyBorder="1" applyAlignment="1" applyProtection="1">
      <alignment vertical="center" wrapText="1"/>
      <protection locked="0"/>
    </xf>
    <xf numFmtId="0" fontId="55" fillId="5" borderId="13" xfId="0" applyFont="1" applyFill="1" applyBorder="1" applyAlignment="1" applyProtection="1">
      <alignment horizontal="center" vertical="center" wrapText="1"/>
      <protection locked="0"/>
    </xf>
    <xf numFmtId="0" fontId="55" fillId="5" borderId="1" xfId="0" applyFont="1" applyFill="1" applyBorder="1" applyAlignment="1" applyProtection="1">
      <alignment horizontal="center" vertical="center" wrapText="1"/>
      <protection locked="0"/>
    </xf>
    <xf numFmtId="0" fontId="55" fillId="5" borderId="12" xfId="0" applyFont="1" applyFill="1" applyBorder="1" applyAlignment="1" applyProtection="1">
      <alignment horizontal="center" vertical="center" wrapText="1"/>
      <protection locked="0"/>
    </xf>
    <xf numFmtId="0" fontId="55" fillId="5" borderId="20" xfId="0" applyFont="1" applyFill="1" applyBorder="1" applyAlignment="1" applyProtection="1">
      <alignment horizontal="center" vertical="center" wrapText="1"/>
      <protection locked="0"/>
    </xf>
    <xf numFmtId="0" fontId="27" fillId="4" borderId="3"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7" fillId="4" borderId="5" xfId="0" applyFont="1" applyFill="1" applyBorder="1" applyAlignment="1">
      <alignment horizontal="center" vertical="center" wrapText="1"/>
    </xf>
    <xf numFmtId="0" fontId="16" fillId="16" borderId="8" xfId="0" applyFont="1" applyFill="1" applyBorder="1" applyAlignment="1">
      <alignment horizontal="left" vertical="center" wrapText="1"/>
    </xf>
    <xf numFmtId="0" fontId="16" fillId="16" borderId="0" xfId="0" applyFont="1" applyFill="1" applyAlignment="1">
      <alignment horizontal="left" vertical="center" wrapText="1"/>
    </xf>
    <xf numFmtId="0" fontId="16" fillId="16" borderId="6" xfId="0" applyFont="1" applyFill="1" applyBorder="1" applyAlignment="1">
      <alignment horizontal="left" vertical="center" wrapText="1"/>
    </xf>
    <xf numFmtId="0" fontId="16" fillId="16" borderId="0" xfId="0" applyFont="1" applyFill="1" applyAlignment="1">
      <alignment horizontal="left" vertical="top" wrapText="1"/>
    </xf>
    <xf numFmtId="0" fontId="16" fillId="16" borderId="6" xfId="0" applyFont="1" applyFill="1" applyBorder="1" applyAlignment="1">
      <alignment horizontal="left" vertical="top" wrapText="1"/>
    </xf>
    <xf numFmtId="0" fontId="35" fillId="17" borderId="0" xfId="0" applyFont="1" applyFill="1" applyAlignment="1">
      <alignment horizontal="left" vertical="center" wrapText="1"/>
    </xf>
    <xf numFmtId="0" fontId="35" fillId="17" borderId="6" xfId="0" applyFont="1" applyFill="1" applyBorder="1" applyAlignment="1">
      <alignment horizontal="left" vertical="center" wrapText="1"/>
    </xf>
    <xf numFmtId="0" fontId="16" fillId="16" borderId="8" xfId="0" applyFont="1" applyFill="1" applyBorder="1" applyAlignment="1">
      <alignment horizontal="left" wrapText="1"/>
    </xf>
    <xf numFmtId="0" fontId="16" fillId="16" borderId="0" xfId="0" applyFont="1" applyFill="1" applyAlignment="1">
      <alignment horizontal="left" wrapText="1"/>
    </xf>
    <xf numFmtId="0" fontId="16" fillId="16" borderId="6" xfId="0" applyFont="1" applyFill="1" applyBorder="1" applyAlignment="1">
      <alignment horizontal="left" wrapText="1"/>
    </xf>
    <xf numFmtId="0" fontId="27" fillId="19" borderId="8" xfId="0" applyFont="1" applyFill="1" applyBorder="1" applyAlignment="1">
      <alignment horizontal="left" wrapText="1"/>
    </xf>
    <xf numFmtId="0" fontId="27" fillId="19" borderId="0" xfId="0" applyFont="1" applyFill="1" applyAlignment="1">
      <alignment horizontal="left" wrapText="1"/>
    </xf>
    <xf numFmtId="0" fontId="27" fillId="19" borderId="6" xfId="0" applyFont="1" applyFill="1" applyBorder="1" applyAlignment="1">
      <alignment horizontal="left" wrapText="1"/>
    </xf>
    <xf numFmtId="0" fontId="16" fillId="16" borderId="41" xfId="0" applyFont="1" applyFill="1" applyBorder="1" applyAlignment="1">
      <alignment horizontal="left" vertical="center" wrapText="1"/>
    </xf>
    <xf numFmtId="0" fontId="16" fillId="16" borderId="56" xfId="0" applyFont="1" applyFill="1" applyBorder="1" applyAlignment="1">
      <alignment horizontal="left" vertical="center" wrapText="1"/>
    </xf>
    <xf numFmtId="0" fontId="36" fillId="0" borderId="0" xfId="0" applyFont="1"/>
    <xf numFmtId="0" fontId="34" fillId="14" borderId="3" xfId="0" applyFont="1" applyFill="1" applyBorder="1" applyAlignment="1">
      <alignment horizontal="center" vertical="center"/>
    </xf>
    <xf numFmtId="0" fontId="34" fillId="14" borderId="4" xfId="0" applyFont="1" applyFill="1" applyBorder="1" applyAlignment="1">
      <alignment horizontal="center" vertical="center"/>
    </xf>
    <xf numFmtId="0" fontId="34" fillId="14" borderId="5" xfId="0" applyFont="1" applyFill="1" applyBorder="1" applyAlignment="1">
      <alignment horizontal="center" vertical="center"/>
    </xf>
    <xf numFmtId="0" fontId="27" fillId="15" borderId="10" xfId="0" applyFont="1" applyFill="1" applyBorder="1" applyAlignment="1">
      <alignment horizontal="left"/>
    </xf>
    <xf numFmtId="0" fontId="27" fillId="15" borderId="43" xfId="0" applyFont="1" applyFill="1" applyBorder="1" applyAlignment="1">
      <alignment horizontal="left"/>
    </xf>
    <xf numFmtId="0" fontId="27" fillId="15" borderId="9" xfId="0" applyFont="1" applyFill="1" applyBorder="1" applyAlignment="1">
      <alignment horizontal="left"/>
    </xf>
    <xf numFmtId="0" fontId="16" fillId="16" borderId="7" xfId="0" applyFont="1" applyFill="1" applyBorder="1" applyAlignment="1">
      <alignment horizontal="left" vertical="center" wrapText="1"/>
    </xf>
    <xf numFmtId="0" fontId="27" fillId="15" borderId="10" xfId="0" applyFont="1" applyFill="1" applyBorder="1" applyAlignment="1">
      <alignment horizontal="left" wrapText="1"/>
    </xf>
    <xf numFmtId="0" fontId="27" fillId="15" borderId="43" xfId="0" applyFont="1" applyFill="1" applyBorder="1" applyAlignment="1">
      <alignment horizontal="left" wrapText="1"/>
    </xf>
    <xf numFmtId="0" fontId="27" fillId="15" borderId="9" xfId="0" applyFont="1" applyFill="1" applyBorder="1" applyAlignment="1">
      <alignment horizontal="left" wrapText="1"/>
    </xf>
    <xf numFmtId="0" fontId="4" fillId="2" borderId="19" xfId="0" applyFont="1" applyFill="1" applyBorder="1" applyAlignment="1">
      <alignment horizontal="center"/>
    </xf>
    <xf numFmtId="0" fontId="4" fillId="2" borderId="20" xfId="0" applyFont="1" applyFill="1" applyBorder="1" applyAlignment="1">
      <alignment horizontal="center"/>
    </xf>
    <xf numFmtId="0" fontId="4" fillId="2" borderId="21" xfId="0" applyFont="1" applyFill="1" applyBorder="1" applyAlignment="1">
      <alignment horizontal="center"/>
    </xf>
    <xf numFmtId="0" fontId="4" fillId="5" borderId="54" xfId="0" applyFont="1" applyFill="1" applyBorder="1" applyAlignment="1">
      <alignment horizontal="center"/>
    </xf>
    <xf numFmtId="0" fontId="4" fillId="5" borderId="37" xfId="0" applyFont="1" applyFill="1" applyBorder="1" applyAlignment="1">
      <alignment horizontal="center"/>
    </xf>
    <xf numFmtId="0" fontId="4" fillId="6" borderId="54" xfId="0" applyFont="1" applyFill="1" applyBorder="1" applyAlignment="1">
      <alignment horizontal="center"/>
    </xf>
    <xf numFmtId="0" fontId="4" fillId="6" borderId="37" xfId="0" applyFont="1" applyFill="1" applyBorder="1" applyAlignment="1">
      <alignment horizontal="center"/>
    </xf>
    <xf numFmtId="0" fontId="10" fillId="0" borderId="54" xfId="0" applyFont="1" applyBorder="1" applyAlignment="1">
      <alignment horizontal="left" vertical="top" wrapText="1"/>
    </xf>
    <xf numFmtId="0" fontId="10" fillId="0" borderId="38" xfId="0" applyFont="1" applyBorder="1" applyAlignment="1">
      <alignment horizontal="left" vertical="top" wrapText="1"/>
    </xf>
    <xf numFmtId="0" fontId="10" fillId="0" borderId="55" xfId="0" applyFont="1" applyBorder="1" applyAlignment="1">
      <alignment horizontal="left" vertical="top" wrapText="1"/>
    </xf>
    <xf numFmtId="0" fontId="10" fillId="0" borderId="66" xfId="0" applyFont="1" applyBorder="1" applyAlignment="1">
      <alignment horizontal="left" vertical="center" wrapText="1"/>
    </xf>
    <xf numFmtId="0" fontId="10" fillId="0" borderId="64" xfId="0" applyFont="1" applyBorder="1" applyAlignment="1">
      <alignment horizontal="left" vertical="center" wrapText="1"/>
    </xf>
    <xf numFmtId="0" fontId="10" fillId="0" borderId="65" xfId="0" applyFont="1" applyBorder="1" applyAlignment="1">
      <alignment horizontal="left" vertical="center" wrapText="1"/>
    </xf>
    <xf numFmtId="0" fontId="10" fillId="2" borderId="3" xfId="0" applyFont="1" applyFill="1" applyBorder="1" applyAlignment="1">
      <alignment horizontal="center" vertical="top"/>
    </xf>
    <xf numFmtId="0" fontId="10" fillId="2" borderId="4" xfId="0" applyFont="1" applyFill="1" applyBorder="1" applyAlignment="1">
      <alignment horizontal="center" vertical="top"/>
    </xf>
    <xf numFmtId="0" fontId="10" fillId="2" borderId="5" xfId="0" applyFont="1" applyFill="1" applyBorder="1" applyAlignment="1">
      <alignment horizontal="center" vertical="top"/>
    </xf>
    <xf numFmtId="0" fontId="10"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2" fillId="2" borderId="48" xfId="0" applyFont="1" applyFill="1" applyBorder="1" applyAlignment="1">
      <alignment horizontal="center" vertical="center"/>
    </xf>
    <xf numFmtId="0" fontId="12" fillId="2" borderId="51" xfId="0" applyFont="1" applyFill="1" applyBorder="1" applyAlignment="1">
      <alignment horizontal="center" vertical="center"/>
    </xf>
    <xf numFmtId="0" fontId="12" fillId="2" borderId="49" xfId="0" applyFont="1" applyFill="1" applyBorder="1" applyAlignment="1">
      <alignment horizontal="center" vertical="center"/>
    </xf>
    <xf numFmtId="0" fontId="10" fillId="4" borderId="54" xfId="0" applyFont="1" applyFill="1" applyBorder="1" applyAlignment="1">
      <alignment horizontal="center"/>
    </xf>
    <xf numFmtId="0" fontId="10" fillId="4" borderId="38" xfId="0" applyFont="1" applyFill="1" applyBorder="1" applyAlignment="1">
      <alignment horizontal="center"/>
    </xf>
    <xf numFmtId="0" fontId="10" fillId="4" borderId="55" xfId="0" applyFont="1" applyFill="1" applyBorder="1" applyAlignment="1">
      <alignment horizontal="center"/>
    </xf>
    <xf numFmtId="0" fontId="16" fillId="8" borderId="54" xfId="0" applyFont="1" applyFill="1" applyBorder="1" applyAlignment="1">
      <alignment horizontal="left" vertical="center" wrapText="1"/>
    </xf>
    <xf numFmtId="0" fontId="16" fillId="8" borderId="38" xfId="0" applyFont="1" applyFill="1" applyBorder="1" applyAlignment="1">
      <alignment horizontal="left" vertical="center" wrapText="1"/>
    </xf>
    <xf numFmtId="0" fontId="16" fillId="8" borderId="55" xfId="0" applyFont="1" applyFill="1" applyBorder="1" applyAlignment="1">
      <alignment horizontal="left" vertical="center" wrapText="1"/>
    </xf>
    <xf numFmtId="0" fontId="10" fillId="4" borderId="54" xfId="0" applyFont="1" applyFill="1" applyBorder="1" applyAlignment="1">
      <alignment horizontal="center" vertical="center"/>
    </xf>
    <xf numFmtId="0" fontId="10" fillId="4" borderId="38" xfId="0" applyFont="1" applyFill="1" applyBorder="1" applyAlignment="1">
      <alignment horizontal="center" vertical="center"/>
    </xf>
    <xf numFmtId="0" fontId="10" fillId="4" borderId="55" xfId="0" applyFont="1" applyFill="1" applyBorder="1" applyAlignment="1">
      <alignment horizontal="center" vertical="center"/>
    </xf>
    <xf numFmtId="0" fontId="25" fillId="2" borderId="14" xfId="0" applyFont="1" applyFill="1" applyBorder="1" applyAlignment="1">
      <alignment horizontal="center"/>
    </xf>
    <xf numFmtId="0" fontId="25" fillId="2" borderId="15" xfId="0" applyFont="1" applyFill="1" applyBorder="1" applyAlignment="1">
      <alignment horizontal="center"/>
    </xf>
    <xf numFmtId="0" fontId="25" fillId="2" borderId="16" xfId="0" applyFont="1" applyFill="1" applyBorder="1" applyAlignment="1">
      <alignment horizontal="center"/>
    </xf>
    <xf numFmtId="0" fontId="15" fillId="4" borderId="19" xfId="0" applyFont="1" applyFill="1" applyBorder="1" applyAlignment="1">
      <alignment horizontal="center"/>
    </xf>
    <xf numFmtId="0" fontId="15" fillId="4" borderId="20" xfId="0" applyFont="1" applyFill="1" applyBorder="1" applyAlignment="1">
      <alignment horizontal="center"/>
    </xf>
    <xf numFmtId="0" fontId="15" fillId="4" borderId="21" xfId="0" applyFont="1" applyFill="1" applyBorder="1" applyAlignment="1">
      <alignment horizontal="center"/>
    </xf>
    <xf numFmtId="0" fontId="30" fillId="0" borderId="22" xfId="2" applyFont="1" applyBorder="1" applyAlignment="1">
      <alignment horizontal="left" vertical="center"/>
    </xf>
    <xf numFmtId="0" fontId="30" fillId="0" borderId="13" xfId="2" applyFont="1" applyBorder="1" applyAlignment="1">
      <alignment horizontal="left" vertical="center"/>
    </xf>
    <xf numFmtId="0" fontId="30" fillId="0" borderId="23" xfId="2" applyFont="1" applyBorder="1" applyAlignment="1">
      <alignment horizontal="left" vertical="center"/>
    </xf>
    <xf numFmtId="0" fontId="30" fillId="0" borderId="19" xfId="2" applyFont="1" applyBorder="1" applyAlignment="1">
      <alignment horizontal="left" vertical="center"/>
    </xf>
    <xf numFmtId="0" fontId="30" fillId="0" borderId="20" xfId="2" applyFont="1" applyBorder="1" applyAlignment="1">
      <alignment horizontal="left" vertical="center"/>
    </xf>
    <xf numFmtId="0" fontId="4" fillId="8" borderId="0" xfId="0" applyFont="1" applyFill="1" applyAlignment="1">
      <alignment horizontal="center"/>
    </xf>
    <xf numFmtId="0" fontId="30" fillId="0" borderId="59" xfId="2" applyFont="1" applyBorder="1" applyAlignment="1">
      <alignment horizontal="left" vertical="center"/>
    </xf>
    <xf numFmtId="0" fontId="30" fillId="0" borderId="43" xfId="2" applyFont="1" applyBorder="1" applyAlignment="1">
      <alignment horizontal="left" vertical="center"/>
    </xf>
    <xf numFmtId="0" fontId="30" fillId="0" borderId="9" xfId="2" applyFont="1" applyBorder="1" applyAlignment="1">
      <alignment horizontal="left" vertical="center"/>
    </xf>
    <xf numFmtId="0" fontId="30" fillId="0" borderId="36" xfId="2" applyFont="1" applyBorder="1" applyAlignment="1">
      <alignment horizontal="left" vertical="center"/>
    </xf>
    <xf numFmtId="0" fontId="30" fillId="0" borderId="42" xfId="2" applyFont="1" applyBorder="1" applyAlignment="1">
      <alignment horizontal="left" vertical="center"/>
    </xf>
    <xf numFmtId="0" fontId="30" fillId="0" borderId="32" xfId="2" applyFont="1" applyBorder="1" applyAlignment="1">
      <alignment horizontal="left" vertical="center"/>
    </xf>
    <xf numFmtId="0" fontId="30" fillId="0" borderId="17" xfId="2" applyFont="1" applyBorder="1" applyAlignment="1">
      <alignment horizontal="left" vertical="center"/>
    </xf>
    <xf numFmtId="0" fontId="30" fillId="0" borderId="1" xfId="2" applyFont="1" applyBorder="1" applyAlignment="1">
      <alignment horizontal="left" vertical="center"/>
    </xf>
    <xf numFmtId="0" fontId="30" fillId="0" borderId="54" xfId="2" applyFont="1" applyBorder="1" applyAlignment="1">
      <alignment horizontal="left" vertical="center"/>
    </xf>
    <xf numFmtId="0" fontId="30" fillId="0" borderId="38" xfId="2" applyFont="1" applyBorder="1" applyAlignment="1">
      <alignment horizontal="left" vertical="center"/>
    </xf>
    <xf numFmtId="0" fontId="30" fillId="0" borderId="37" xfId="2" applyFont="1" applyBorder="1" applyAlignment="1">
      <alignment horizontal="left" vertical="center"/>
    </xf>
    <xf numFmtId="0" fontId="30" fillId="0" borderId="40" xfId="2" applyFont="1" applyBorder="1" applyAlignment="1">
      <alignment horizontal="left" vertical="center"/>
    </xf>
    <xf numFmtId="0" fontId="30" fillId="0" borderId="57" xfId="2" applyFont="1" applyBorder="1" applyAlignment="1">
      <alignment horizontal="left" vertical="center"/>
    </xf>
    <xf numFmtId="0" fontId="30" fillId="0" borderId="60" xfId="2" applyFont="1" applyBorder="1" applyAlignment="1">
      <alignment horizontal="left" vertical="center"/>
    </xf>
    <xf numFmtId="0" fontId="30" fillId="0" borderId="61" xfId="2" applyFont="1" applyBorder="1" applyAlignment="1">
      <alignment horizontal="left" vertical="center"/>
    </xf>
    <xf numFmtId="0" fontId="30" fillId="0" borderId="41" xfId="2" applyFont="1" applyBorder="1" applyAlignment="1">
      <alignment horizontal="left" vertical="center"/>
    </xf>
    <xf numFmtId="0" fontId="30" fillId="0" borderId="56" xfId="2" applyFont="1" applyBorder="1" applyAlignment="1">
      <alignment horizontal="left" vertical="center"/>
    </xf>
    <xf numFmtId="0" fontId="24" fillId="2" borderId="62" xfId="0" applyFont="1" applyFill="1" applyBorder="1" applyAlignment="1">
      <alignment horizontal="center" vertical="center" wrapText="1"/>
    </xf>
    <xf numFmtId="0" fontId="24" fillId="2" borderId="52" xfId="0" applyFont="1" applyFill="1" applyBorder="1" applyAlignment="1">
      <alignment horizontal="center" vertical="center" wrapText="1"/>
    </xf>
    <xf numFmtId="0" fontId="24" fillId="2" borderId="33" xfId="0" applyFont="1" applyFill="1" applyBorder="1" applyAlignment="1">
      <alignment horizontal="center" vertical="center"/>
    </xf>
    <xf numFmtId="0" fontId="24" fillId="2" borderId="53" xfId="0" applyFont="1" applyFill="1" applyBorder="1" applyAlignment="1">
      <alignment horizontal="center" vertical="center"/>
    </xf>
    <xf numFmtId="0" fontId="24" fillId="2" borderId="34" xfId="0" applyFont="1" applyFill="1" applyBorder="1" applyAlignment="1">
      <alignment horizontal="center" vertical="center" wrapText="1"/>
    </xf>
    <xf numFmtId="0" fontId="24" fillId="2" borderId="63" xfId="0" applyFont="1" applyFill="1" applyBorder="1" applyAlignment="1">
      <alignment horizontal="center" vertical="center" wrapText="1"/>
    </xf>
    <xf numFmtId="0" fontId="11" fillId="8" borderId="2" xfId="0" applyFont="1" applyFill="1" applyBorder="1" applyAlignment="1">
      <alignment horizontal="left" vertical="center" wrapText="1"/>
    </xf>
    <xf numFmtId="0" fontId="14" fillId="0" borderId="2" xfId="0" applyFont="1" applyBorder="1" applyAlignment="1">
      <alignment horizontal="left" vertical="center" wrapText="1"/>
    </xf>
    <xf numFmtId="0" fontId="44" fillId="0" borderId="2" xfId="0" applyFont="1" applyBorder="1" applyAlignment="1">
      <alignment horizontal="left" vertical="center" wrapText="1"/>
    </xf>
    <xf numFmtId="0" fontId="45" fillId="4" borderId="0" xfId="0" applyFont="1" applyFill="1" applyAlignment="1">
      <alignment horizontal="center" vertical="center"/>
    </xf>
    <xf numFmtId="0" fontId="11" fillId="8" borderId="2" xfId="0" applyFont="1" applyFill="1" applyBorder="1" applyAlignment="1">
      <alignment vertical="center" wrapText="1"/>
    </xf>
    <xf numFmtId="0" fontId="14" fillId="8" borderId="2" xfId="0" applyFont="1" applyFill="1" applyBorder="1" applyAlignment="1">
      <alignment horizontal="left" vertical="center" wrapText="1"/>
    </xf>
    <xf numFmtId="0" fontId="31" fillId="0" borderId="3" xfId="0" applyFont="1" applyBorder="1" applyAlignment="1">
      <alignment horizontal="left"/>
    </xf>
    <xf numFmtId="0" fontId="31" fillId="0" borderId="4" xfId="0" applyFont="1" applyBorder="1" applyAlignment="1">
      <alignment horizontal="left"/>
    </xf>
    <xf numFmtId="0" fontId="31" fillId="0" borderId="5" xfId="0" applyFont="1" applyBorder="1" applyAlignment="1">
      <alignment horizontal="left"/>
    </xf>
    <xf numFmtId="0" fontId="19" fillId="0" borderId="24"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53" xfId="0" applyFont="1" applyBorder="1" applyAlignment="1">
      <alignment horizontal="center" vertical="center" wrapText="1"/>
    </xf>
    <xf numFmtId="0" fontId="31" fillId="0" borderId="7" xfId="0" applyFont="1" applyBorder="1" applyAlignment="1">
      <alignment horizontal="left"/>
    </xf>
    <xf numFmtId="0" fontId="31" fillId="0" borderId="41" xfId="0" applyFont="1" applyBorder="1" applyAlignment="1">
      <alignment horizontal="left"/>
    </xf>
    <xf numFmtId="0" fontId="31" fillId="0" borderId="56" xfId="0" applyFont="1" applyBorder="1" applyAlignment="1">
      <alignment horizontal="left"/>
    </xf>
    <xf numFmtId="0" fontId="14" fillId="0" borderId="1" xfId="0" applyFont="1" applyBorder="1" applyAlignment="1">
      <alignment horizontal="left"/>
    </xf>
    <xf numFmtId="0" fontId="14" fillId="0" borderId="18" xfId="0" applyFont="1" applyBorder="1" applyAlignment="1">
      <alignment horizontal="left"/>
    </xf>
    <xf numFmtId="0" fontId="45" fillId="4" borderId="48" xfId="0" applyFont="1" applyFill="1" applyBorder="1" applyAlignment="1">
      <alignment horizontal="center" vertical="center" wrapText="1"/>
    </xf>
    <xf numFmtId="0" fontId="45" fillId="4" borderId="51" xfId="0" applyFont="1" applyFill="1" applyBorder="1" applyAlignment="1">
      <alignment horizontal="center" vertical="center" wrapText="1"/>
    </xf>
    <xf numFmtId="0" fontId="45" fillId="4" borderId="49" xfId="0" applyFont="1" applyFill="1" applyBorder="1" applyAlignment="1">
      <alignment horizontal="center" vertical="center" wrapText="1"/>
    </xf>
    <xf numFmtId="0" fontId="24" fillId="2" borderId="54" xfId="0" applyFont="1" applyFill="1" applyBorder="1" applyAlignment="1">
      <alignment horizontal="left" wrapText="1"/>
    </xf>
    <xf numFmtId="0" fontId="24" fillId="2" borderId="38" xfId="0" applyFont="1" applyFill="1" applyBorder="1" applyAlignment="1">
      <alignment horizontal="left" wrapText="1"/>
    </xf>
    <xf numFmtId="0" fontId="24" fillId="2" borderId="55" xfId="0" applyFont="1" applyFill="1" applyBorder="1" applyAlignment="1">
      <alignment horizontal="left" wrapText="1"/>
    </xf>
    <xf numFmtId="0" fontId="24" fillId="2" borderId="14" xfId="0" applyFont="1" applyFill="1" applyBorder="1" applyAlignment="1">
      <alignment horizontal="center" vertical="center"/>
    </xf>
    <xf numFmtId="0" fontId="24" fillId="2" borderId="15" xfId="0" applyFont="1" applyFill="1" applyBorder="1" applyAlignment="1">
      <alignment horizontal="center" vertical="center"/>
    </xf>
    <xf numFmtId="0" fontId="1" fillId="7" borderId="25" xfId="0" applyFont="1" applyFill="1" applyBorder="1" applyAlignment="1">
      <alignment horizontal="left" vertical="center"/>
    </xf>
    <xf numFmtId="0" fontId="1" fillId="7" borderId="58" xfId="0" applyFont="1" applyFill="1" applyBorder="1" applyAlignment="1">
      <alignment horizontal="left" vertical="center"/>
    </xf>
    <xf numFmtId="0" fontId="42" fillId="2" borderId="25" xfId="0" applyFont="1" applyFill="1" applyBorder="1" applyAlignment="1">
      <alignment horizontal="center" vertical="center"/>
    </xf>
    <xf numFmtId="0" fontId="42" fillId="2" borderId="58" xfId="0" applyFont="1" applyFill="1" applyBorder="1" applyAlignment="1">
      <alignment horizontal="center" vertical="center"/>
    </xf>
    <xf numFmtId="0" fontId="42" fillId="2" borderId="29" xfId="0" applyFont="1" applyFill="1" applyBorder="1" applyAlignment="1">
      <alignment horizontal="center" vertical="center"/>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1" fillId="8" borderId="3" xfId="0" applyFont="1" applyFill="1" applyBorder="1" applyAlignment="1">
      <alignment horizontal="left" vertical="center" wrapText="1"/>
    </xf>
    <xf numFmtId="0" fontId="11" fillId="8" borderId="4" xfId="0" applyFont="1" applyFill="1" applyBorder="1" applyAlignment="1">
      <alignment horizontal="left" vertical="center" wrapText="1"/>
    </xf>
    <xf numFmtId="0" fontId="11" fillId="8" borderId="5" xfId="0" applyFont="1" applyFill="1" applyBorder="1" applyAlignment="1">
      <alignment horizontal="left" vertical="center" wrapText="1"/>
    </xf>
    <xf numFmtId="0" fontId="14" fillId="0" borderId="10" xfId="0" applyFont="1" applyBorder="1" applyAlignment="1">
      <alignment horizontal="left" vertical="center" wrapText="1"/>
    </xf>
    <xf numFmtId="0" fontId="14" fillId="0" borderId="43" xfId="0" applyFont="1" applyBorder="1" applyAlignment="1">
      <alignment horizontal="left" vertical="center" wrapText="1"/>
    </xf>
    <xf numFmtId="0" fontId="14" fillId="0" borderId="9" xfId="0" applyFont="1" applyBorder="1" applyAlignment="1">
      <alignment horizontal="left" vertical="center" wrapText="1"/>
    </xf>
    <xf numFmtId="0" fontId="14" fillId="0" borderId="7" xfId="0" applyFont="1" applyBorder="1" applyAlignment="1">
      <alignment horizontal="left" vertical="center" wrapText="1"/>
    </xf>
    <xf numFmtId="0" fontId="14" fillId="0" borderId="41" xfId="0" applyFont="1" applyBorder="1" applyAlignment="1">
      <alignment horizontal="left" vertical="center" wrapText="1"/>
    </xf>
    <xf numFmtId="0" fontId="14" fillId="0" borderId="56" xfId="0" applyFont="1" applyBorder="1" applyAlignment="1">
      <alignment horizontal="left" vertical="center" wrapText="1"/>
    </xf>
    <xf numFmtId="0" fontId="47" fillId="4" borderId="3" xfId="0" applyFont="1" applyFill="1" applyBorder="1" applyAlignment="1">
      <alignment horizontal="center" vertical="center"/>
    </xf>
    <xf numFmtId="0" fontId="47" fillId="4" borderId="4" xfId="0" applyFont="1" applyFill="1" applyBorder="1" applyAlignment="1">
      <alignment horizontal="center" vertical="center"/>
    </xf>
    <xf numFmtId="0" fontId="47" fillId="4" borderId="5"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5" xfId="0" applyFont="1" applyFill="1" applyBorder="1" applyAlignment="1">
      <alignment horizontal="center" vertical="center"/>
    </xf>
    <xf numFmtId="0" fontId="14" fillId="8" borderId="14" xfId="0" applyFont="1" applyFill="1" applyBorder="1" applyAlignment="1">
      <alignment horizontal="left" vertical="center" wrapText="1"/>
    </xf>
    <xf numFmtId="0" fontId="14" fillId="8" borderId="15" xfId="0" applyFont="1" applyFill="1" applyBorder="1" applyAlignment="1">
      <alignment horizontal="left" vertical="center" wrapText="1"/>
    </xf>
    <xf numFmtId="0" fontId="14" fillId="8" borderId="17" xfId="0" applyFont="1" applyFill="1" applyBorder="1" applyAlignment="1">
      <alignment horizontal="left" vertical="center" wrapText="1"/>
    </xf>
    <xf numFmtId="0" fontId="14" fillId="8" borderId="1" xfId="0" applyFont="1" applyFill="1" applyBorder="1" applyAlignment="1">
      <alignment horizontal="left" vertical="center" wrapText="1"/>
    </xf>
    <xf numFmtId="0" fontId="14" fillId="8" borderId="19" xfId="0" applyFont="1" applyFill="1" applyBorder="1" applyAlignment="1">
      <alignment horizontal="left" vertical="center" wrapText="1"/>
    </xf>
    <xf numFmtId="0" fontId="14" fillId="8" borderId="20" xfId="0" applyFont="1" applyFill="1" applyBorder="1" applyAlignment="1">
      <alignment horizontal="left" vertical="center" wrapText="1"/>
    </xf>
    <xf numFmtId="0" fontId="24" fillId="2" borderId="7" xfId="0" applyFont="1" applyFill="1" applyBorder="1" applyAlignment="1">
      <alignment horizontal="center" vertical="center"/>
    </xf>
    <xf numFmtId="0" fontId="24" fillId="2" borderId="41" xfId="0" applyFont="1" applyFill="1" applyBorder="1" applyAlignment="1">
      <alignment horizontal="center" vertical="center"/>
    </xf>
    <xf numFmtId="0" fontId="24" fillId="2" borderId="56" xfId="0" applyFont="1" applyFill="1" applyBorder="1" applyAlignment="1">
      <alignment horizontal="center" vertical="center"/>
    </xf>
    <xf numFmtId="0" fontId="24" fillId="2" borderId="43" xfId="0" applyFont="1" applyFill="1" applyBorder="1" applyAlignment="1">
      <alignment horizontal="center" vertical="center" wrapText="1"/>
    </xf>
    <xf numFmtId="0" fontId="24" fillId="2" borderId="41"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56" xfId="0" applyFont="1" applyFill="1" applyBorder="1" applyAlignment="1">
      <alignment horizontal="center" vertical="center" wrapText="1"/>
    </xf>
    <xf numFmtId="0" fontId="24" fillId="2" borderId="16" xfId="0" applyFont="1" applyFill="1" applyBorder="1" applyAlignment="1">
      <alignment horizontal="center" vertical="center"/>
    </xf>
    <xf numFmtId="0" fontId="51" fillId="4" borderId="10" xfId="0" applyFont="1" applyFill="1" applyBorder="1" applyAlignment="1">
      <alignment horizontal="center" vertical="center"/>
    </xf>
    <xf numFmtId="0" fontId="51" fillId="4" borderId="43" xfId="0" applyFont="1" applyFill="1" applyBorder="1" applyAlignment="1">
      <alignment horizontal="center" vertical="center"/>
    </xf>
    <xf numFmtId="0" fontId="51" fillId="4" borderId="9" xfId="0" applyFont="1" applyFill="1" applyBorder="1" applyAlignment="1">
      <alignment horizontal="center" vertical="center"/>
    </xf>
    <xf numFmtId="0" fontId="37" fillId="18" borderId="10" xfId="0" applyFont="1" applyFill="1" applyBorder="1" applyAlignment="1">
      <alignment horizontal="center" vertical="center" wrapText="1"/>
    </xf>
    <xf numFmtId="0" fontId="37" fillId="18" borderId="43" xfId="0" applyFont="1" applyFill="1" applyBorder="1" applyAlignment="1">
      <alignment horizontal="center" vertical="center" wrapText="1"/>
    </xf>
    <xf numFmtId="0" fontId="37" fillId="18" borderId="9" xfId="0" applyFont="1" applyFill="1" applyBorder="1" applyAlignment="1">
      <alignment horizontal="center" vertical="center" wrapText="1"/>
    </xf>
    <xf numFmtId="0" fontId="37" fillId="18" borderId="7" xfId="0" applyFont="1" applyFill="1" applyBorder="1" applyAlignment="1">
      <alignment horizontal="center" vertical="center" wrapText="1"/>
    </xf>
    <xf numFmtId="0" fontId="37" fillId="18" borderId="41" xfId="0" applyFont="1" applyFill="1" applyBorder="1" applyAlignment="1">
      <alignment horizontal="center" vertical="center" wrapText="1"/>
    </xf>
    <xf numFmtId="0" fontId="37" fillId="18" borderId="56" xfId="0" applyFont="1" applyFill="1" applyBorder="1" applyAlignment="1">
      <alignment horizontal="center" vertical="center" wrapText="1"/>
    </xf>
    <xf numFmtId="0" fontId="37" fillId="18" borderId="10" xfId="0" applyFont="1" applyFill="1" applyBorder="1" applyAlignment="1">
      <alignment horizontal="center" vertical="center"/>
    </xf>
    <xf numFmtId="0" fontId="37" fillId="18" borderId="43" xfId="0" applyFont="1" applyFill="1" applyBorder="1" applyAlignment="1">
      <alignment horizontal="center" vertical="center"/>
    </xf>
    <xf numFmtId="0" fontId="37" fillId="18" borderId="9" xfId="0" applyFont="1" applyFill="1" applyBorder="1" applyAlignment="1">
      <alignment horizontal="center" vertical="center"/>
    </xf>
    <xf numFmtId="0" fontId="37" fillId="18" borderId="8" xfId="0" applyFont="1" applyFill="1" applyBorder="1" applyAlignment="1">
      <alignment horizontal="center" vertical="center"/>
    </xf>
    <xf numFmtId="0" fontId="37" fillId="18" borderId="0" xfId="0" applyFont="1" applyFill="1" applyAlignment="1">
      <alignment horizontal="center" vertical="center"/>
    </xf>
    <xf numFmtId="0" fontId="37" fillId="18" borderId="6" xfId="0" applyFont="1" applyFill="1" applyBorder="1" applyAlignment="1">
      <alignment horizontal="center" vertical="center"/>
    </xf>
    <xf numFmtId="0" fontId="37" fillId="18" borderId="7" xfId="0" applyFont="1" applyFill="1" applyBorder="1" applyAlignment="1">
      <alignment horizontal="center" vertical="center"/>
    </xf>
    <xf numFmtId="0" fontId="37" fillId="18" borderId="41" xfId="0" applyFont="1" applyFill="1" applyBorder="1" applyAlignment="1">
      <alignment horizontal="center" vertical="center"/>
    </xf>
    <xf numFmtId="0" fontId="37" fillId="18" borderId="56"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31" xfId="0" applyFont="1" applyFill="1" applyBorder="1" applyAlignment="1">
      <alignment horizontal="center" vertical="center"/>
    </xf>
    <xf numFmtId="0" fontId="15" fillId="2" borderId="6"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37" fillId="18" borderId="8" xfId="0" applyFont="1" applyFill="1" applyBorder="1" applyAlignment="1">
      <alignment horizontal="center" vertical="center" wrapText="1"/>
    </xf>
    <xf numFmtId="0" fontId="37" fillId="18" borderId="0" xfId="0" applyFont="1" applyFill="1" applyAlignment="1">
      <alignment horizontal="center" vertical="center" wrapText="1"/>
    </xf>
    <xf numFmtId="0" fontId="37" fillId="18" borderId="6" xfId="0" applyFont="1" applyFill="1" applyBorder="1" applyAlignment="1">
      <alignment horizontal="center" vertical="center" wrapText="1"/>
    </xf>
    <xf numFmtId="0" fontId="51" fillId="4" borderId="3" xfId="0" applyFont="1" applyFill="1" applyBorder="1" applyAlignment="1">
      <alignment horizontal="center" vertical="center"/>
    </xf>
    <xf numFmtId="0" fontId="51" fillId="4" borderId="4" xfId="0" applyFont="1" applyFill="1" applyBorder="1" applyAlignment="1">
      <alignment horizontal="center" vertical="center"/>
    </xf>
    <xf numFmtId="0" fontId="51" fillId="4" borderId="5" xfId="0" applyFont="1" applyFill="1" applyBorder="1" applyAlignment="1">
      <alignment horizontal="center" vertical="center"/>
    </xf>
    <xf numFmtId="0" fontId="4" fillId="8" borderId="0" xfId="0" applyFont="1" applyFill="1" applyAlignment="1">
      <alignment horizontal="left" vertical="center" wrapText="1"/>
    </xf>
    <xf numFmtId="9" fontId="6" fillId="10" borderId="1" xfId="1" applyFont="1" applyFill="1" applyBorder="1" applyAlignment="1">
      <alignment horizontal="center" vertical="center" wrapText="1"/>
    </xf>
    <xf numFmtId="9" fontId="6" fillId="10" borderId="20" xfId="1" applyFont="1" applyFill="1" applyBorder="1" applyAlignment="1">
      <alignment horizontal="center" vertical="center" wrapText="1"/>
    </xf>
    <xf numFmtId="164" fontId="14" fillId="6" borderId="18" xfId="0" applyNumberFormat="1" applyFont="1" applyFill="1" applyBorder="1" applyAlignment="1">
      <alignment horizontal="center" vertical="center"/>
    </xf>
    <xf numFmtId="164" fontId="14" fillId="6" borderId="21" xfId="0" applyNumberFormat="1" applyFont="1" applyFill="1" applyBorder="1" applyAlignment="1">
      <alignment horizontal="center" vertical="center"/>
    </xf>
    <xf numFmtId="0" fontId="6" fillId="6" borderId="36" xfId="0" applyFont="1" applyFill="1" applyBorder="1" applyAlignment="1">
      <alignment horizontal="center" vertical="center" wrapText="1"/>
    </xf>
    <xf numFmtId="0" fontId="6" fillId="6" borderId="35" xfId="0" applyFont="1" applyFill="1" applyBorder="1" applyAlignment="1">
      <alignment horizontal="center" vertical="center" wrapText="1"/>
    </xf>
    <xf numFmtId="164" fontId="14" fillId="6" borderId="28" xfId="0" applyNumberFormat="1" applyFont="1" applyFill="1" applyBorder="1" applyAlignment="1">
      <alignment horizontal="center" vertical="center"/>
    </xf>
    <xf numFmtId="164" fontId="14" fillId="6" borderId="30" xfId="0" applyNumberFormat="1" applyFont="1" applyFill="1" applyBorder="1" applyAlignment="1">
      <alignment horizontal="center" vertical="center"/>
    </xf>
    <xf numFmtId="164" fontId="14" fillId="6" borderId="23" xfId="0" applyNumberFormat="1" applyFont="1" applyFill="1" applyBorder="1" applyAlignment="1">
      <alignment horizontal="center" vertical="center"/>
    </xf>
    <xf numFmtId="0" fontId="6" fillId="6" borderId="1" xfId="0" applyFont="1" applyFill="1" applyBorder="1" applyAlignment="1">
      <alignment horizontal="center" vertical="center" wrapText="1"/>
    </xf>
    <xf numFmtId="0" fontId="6" fillId="6" borderId="40" xfId="0" applyFont="1" applyFill="1" applyBorder="1" applyAlignment="1">
      <alignment horizontal="center" vertical="center" wrapText="1"/>
    </xf>
    <xf numFmtId="9" fontId="6" fillId="10" borderId="40" xfId="1" applyFont="1" applyFill="1" applyBorder="1" applyAlignment="1">
      <alignment horizontal="center" vertical="center" wrapText="1"/>
    </xf>
    <xf numFmtId="9" fontId="6" fillId="10" borderId="11" xfId="1" applyFont="1" applyFill="1" applyBorder="1" applyAlignment="1">
      <alignment horizontal="center" vertical="center" wrapText="1"/>
    </xf>
    <xf numFmtId="9" fontId="6" fillId="10" borderId="36" xfId="1" applyFont="1" applyFill="1" applyBorder="1" applyAlignment="1">
      <alignment horizontal="center" vertical="center" wrapText="1"/>
    </xf>
    <xf numFmtId="0" fontId="6" fillId="6" borderId="20" xfId="0" applyFont="1" applyFill="1" applyBorder="1" applyAlignment="1">
      <alignment horizontal="center" vertical="center" wrapText="1"/>
    </xf>
    <xf numFmtId="0" fontId="23" fillId="11" borderId="54" xfId="0" applyFont="1" applyFill="1" applyBorder="1" applyAlignment="1">
      <alignment horizontal="left" vertical="center"/>
    </xf>
    <xf numFmtId="0" fontId="23" fillId="11" borderId="38" xfId="0" applyFont="1" applyFill="1" applyBorder="1" applyAlignment="1">
      <alignment horizontal="left" vertical="center"/>
    </xf>
    <xf numFmtId="0" fontId="23" fillId="11" borderId="8" xfId="0" applyFont="1" applyFill="1" applyBorder="1" applyAlignment="1">
      <alignment horizontal="left" vertical="center"/>
    </xf>
    <xf numFmtId="0" fontId="23" fillId="11" borderId="0" xfId="0" applyFont="1" applyFill="1" applyAlignment="1">
      <alignment horizontal="left" vertical="center"/>
    </xf>
    <xf numFmtId="0" fontId="6" fillId="6" borderId="13" xfId="0" applyFont="1" applyFill="1" applyBorder="1" applyAlignment="1">
      <alignment horizontal="center" vertical="center" wrapText="1"/>
    </xf>
    <xf numFmtId="0" fontId="6" fillId="10" borderId="17" xfId="0" applyFont="1" applyFill="1" applyBorder="1" applyAlignment="1">
      <alignment horizontal="left" vertical="center" wrapText="1"/>
    </xf>
    <xf numFmtId="0" fontId="6" fillId="10" borderId="1" xfId="0" applyFont="1" applyFill="1" applyBorder="1" applyAlignment="1">
      <alignment horizontal="left" vertical="center" wrapText="1"/>
    </xf>
    <xf numFmtId="0" fontId="6" fillId="10" borderId="19" xfId="0" applyFont="1" applyFill="1" applyBorder="1" applyAlignment="1">
      <alignment horizontal="left" vertical="center" wrapText="1"/>
    </xf>
    <xf numFmtId="0" fontId="47" fillId="4" borderId="3" xfId="0" applyFont="1" applyFill="1" applyBorder="1" applyAlignment="1">
      <alignment horizontal="center"/>
    </xf>
    <xf numFmtId="0" fontId="47" fillId="4" borderId="4" xfId="0" applyFont="1" applyFill="1" applyBorder="1" applyAlignment="1">
      <alignment horizontal="center"/>
    </xf>
    <xf numFmtId="0" fontId="47" fillId="4" borderId="5" xfId="0" applyFont="1" applyFill="1" applyBorder="1" applyAlignment="1">
      <alignment horizontal="center"/>
    </xf>
    <xf numFmtId="0" fontId="19" fillId="0" borderId="22" xfId="0" applyFont="1" applyBorder="1" applyAlignment="1">
      <alignment horizontal="left" vertical="center"/>
    </xf>
    <xf numFmtId="0" fontId="19" fillId="0" borderId="13" xfId="0" applyFont="1" applyBorder="1" applyAlignment="1">
      <alignment horizontal="left" vertical="center"/>
    </xf>
    <xf numFmtId="0" fontId="19" fillId="0" borderId="17" xfId="0" applyFont="1" applyBorder="1" applyAlignment="1">
      <alignment horizontal="left" vertical="center"/>
    </xf>
    <xf numFmtId="0" fontId="19" fillId="0" borderId="1" xfId="0" applyFont="1" applyBorder="1" applyAlignment="1">
      <alignment horizontal="left" vertical="center"/>
    </xf>
    <xf numFmtId="0" fontId="52" fillId="4" borderId="14" xfId="0" applyFont="1" applyFill="1" applyBorder="1" applyAlignment="1">
      <alignment horizontal="center" vertical="center"/>
    </xf>
    <xf numFmtId="0" fontId="52" fillId="4" borderId="15" xfId="0" applyFont="1" applyFill="1" applyBorder="1" applyAlignment="1">
      <alignment horizontal="center" vertical="center"/>
    </xf>
    <xf numFmtId="0" fontId="52" fillId="4" borderId="16" xfId="0" applyFont="1" applyFill="1" applyBorder="1" applyAlignment="1">
      <alignment horizontal="center" vertical="center"/>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14" fillId="5" borderId="36" xfId="0" applyFont="1" applyFill="1" applyBorder="1" applyAlignment="1" applyProtection="1">
      <alignment horizontal="center"/>
      <protection locked="0"/>
    </xf>
    <xf numFmtId="0" fontId="14" fillId="5" borderId="42" xfId="0" applyFont="1" applyFill="1" applyBorder="1" applyAlignment="1" applyProtection="1">
      <alignment horizontal="center"/>
      <protection locked="0"/>
    </xf>
    <xf numFmtId="0" fontId="14" fillId="5" borderId="32" xfId="0" applyFont="1" applyFill="1" applyBorder="1" applyAlignment="1" applyProtection="1">
      <alignment horizontal="center"/>
      <protection locked="0"/>
    </xf>
    <xf numFmtId="0" fontId="14" fillId="5" borderId="35" xfId="0" applyFont="1" applyFill="1" applyBorder="1" applyAlignment="1" applyProtection="1">
      <alignment horizontal="center"/>
      <protection locked="0"/>
    </xf>
    <xf numFmtId="0" fontId="14" fillId="5" borderId="38" xfId="0" applyFont="1" applyFill="1" applyBorder="1" applyAlignment="1" applyProtection="1">
      <alignment horizontal="center"/>
      <protection locked="0"/>
    </xf>
    <xf numFmtId="0" fontId="14" fillId="5" borderId="55" xfId="0" applyFont="1" applyFill="1" applyBorder="1" applyAlignment="1" applyProtection="1">
      <alignment horizontal="center"/>
      <protection locked="0"/>
    </xf>
    <xf numFmtId="0" fontId="14" fillId="5" borderId="50" xfId="0" applyFont="1" applyFill="1" applyBorder="1" applyAlignment="1" applyProtection="1">
      <alignment horizontal="center"/>
      <protection locked="0"/>
    </xf>
    <xf numFmtId="0" fontId="14" fillId="5" borderId="64" xfId="0" applyFont="1" applyFill="1" applyBorder="1" applyAlignment="1" applyProtection="1">
      <alignment horizontal="center"/>
      <protection locked="0"/>
    </xf>
    <xf numFmtId="0" fontId="14" fillId="5" borderId="65" xfId="0" applyFont="1" applyFill="1" applyBorder="1" applyAlignment="1" applyProtection="1">
      <alignment horizontal="center"/>
      <protection locked="0"/>
    </xf>
    <xf numFmtId="0" fontId="4" fillId="10" borderId="22" xfId="0" applyFont="1" applyFill="1" applyBorder="1" applyAlignment="1">
      <alignment horizontal="left" vertical="center" wrapText="1"/>
    </xf>
    <xf numFmtId="0" fontId="4" fillId="10" borderId="17" xfId="0" applyFont="1" applyFill="1" applyBorder="1" applyAlignment="1">
      <alignment horizontal="left" vertical="center" wrapText="1"/>
    </xf>
    <xf numFmtId="0" fontId="4" fillId="10" borderId="19" xfId="0" applyFont="1" applyFill="1" applyBorder="1" applyAlignment="1">
      <alignment horizontal="left" vertical="center" wrapText="1"/>
    </xf>
    <xf numFmtId="0" fontId="45" fillId="4" borderId="25" xfId="0" applyFont="1" applyFill="1" applyBorder="1" applyAlignment="1">
      <alignment horizontal="center"/>
    </xf>
    <xf numFmtId="0" fontId="45" fillId="4" borderId="58" xfId="0" applyFont="1" applyFill="1" applyBorder="1" applyAlignment="1">
      <alignment horizontal="center"/>
    </xf>
    <xf numFmtId="0" fontId="45" fillId="4" borderId="29" xfId="0" applyFont="1" applyFill="1" applyBorder="1" applyAlignment="1">
      <alignment horizontal="center"/>
    </xf>
    <xf numFmtId="164" fontId="10" fillId="6" borderId="18" xfId="0" applyNumberFormat="1" applyFont="1" applyFill="1" applyBorder="1" applyAlignment="1">
      <alignment horizontal="center" vertical="center"/>
    </xf>
    <xf numFmtId="164" fontId="10" fillId="6" borderId="21" xfId="0" applyNumberFormat="1" applyFont="1" applyFill="1" applyBorder="1" applyAlignment="1">
      <alignment horizontal="center" vertical="center"/>
    </xf>
    <xf numFmtId="164" fontId="10" fillId="6" borderId="30" xfId="0" applyNumberFormat="1" applyFont="1" applyFill="1" applyBorder="1" applyAlignment="1">
      <alignment horizontal="center" vertical="center"/>
    </xf>
    <xf numFmtId="0" fontId="17" fillId="2" borderId="43" xfId="0" applyFont="1" applyFill="1" applyBorder="1" applyAlignment="1">
      <alignment horizontal="center"/>
    </xf>
    <xf numFmtId="0" fontId="17" fillId="2" borderId="9" xfId="0" applyFont="1" applyFill="1" applyBorder="1" applyAlignment="1">
      <alignment horizontal="center"/>
    </xf>
    <xf numFmtId="0" fontId="14" fillId="0" borderId="14"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7" xfId="0" applyFont="1" applyBorder="1" applyAlignment="1">
      <alignment horizontal="center" vertical="center" wrapText="1"/>
    </xf>
    <xf numFmtId="0" fontId="24" fillId="2" borderId="31" xfId="0" applyFont="1" applyFill="1" applyBorder="1" applyAlignment="1">
      <alignment horizontal="center" vertical="center" wrapText="1"/>
    </xf>
    <xf numFmtId="0" fontId="24" fillId="2" borderId="32" xfId="0" applyFont="1" applyFill="1" applyBorder="1" applyAlignment="1">
      <alignment horizontal="center" vertical="center" wrapText="1"/>
    </xf>
    <xf numFmtId="0" fontId="24" fillId="2" borderId="48" xfId="0" applyFont="1" applyFill="1" applyBorder="1" applyAlignment="1">
      <alignment horizontal="center"/>
    </xf>
    <xf numFmtId="0" fontId="24" fillId="2" borderId="51" xfId="0" applyFont="1" applyFill="1" applyBorder="1" applyAlignment="1">
      <alignment horizontal="center"/>
    </xf>
    <xf numFmtId="0" fontId="24" fillId="2" borderId="49" xfId="0" applyFont="1" applyFill="1" applyBorder="1" applyAlignment="1">
      <alignment horizontal="center"/>
    </xf>
    <xf numFmtId="0" fontId="17" fillId="2" borderId="48" xfId="0" applyFont="1" applyFill="1" applyBorder="1" applyAlignment="1">
      <alignment horizontal="center"/>
    </xf>
    <xf numFmtId="0" fontId="17" fillId="2" borderId="51" xfId="0" applyFont="1" applyFill="1" applyBorder="1" applyAlignment="1">
      <alignment horizontal="center"/>
    </xf>
    <xf numFmtId="0" fontId="17" fillId="2" borderId="49" xfId="0" applyFont="1" applyFill="1" applyBorder="1" applyAlignment="1">
      <alignment horizontal="center"/>
    </xf>
    <xf numFmtId="0" fontId="19" fillId="8" borderId="50" xfId="0" applyFont="1" applyFill="1" applyBorder="1" applyAlignment="1">
      <alignment horizontal="left"/>
    </xf>
    <xf numFmtId="0" fontId="19" fillId="8" borderId="44" xfId="0" applyFont="1" applyFill="1" applyBorder="1" applyAlignment="1">
      <alignment horizontal="left"/>
    </xf>
    <xf numFmtId="0" fontId="17" fillId="2" borderId="0" xfId="0" applyFont="1" applyFill="1" applyAlignment="1">
      <alignment horizontal="center"/>
    </xf>
    <xf numFmtId="0" fontId="17" fillId="2" borderId="6" xfId="0" applyFont="1" applyFill="1" applyBorder="1" applyAlignment="1">
      <alignment horizontal="center"/>
    </xf>
    <xf numFmtId="0" fontId="17" fillId="2" borderId="10" xfId="0" applyFont="1" applyFill="1" applyBorder="1" applyAlignment="1">
      <alignment horizontal="center"/>
    </xf>
    <xf numFmtId="0" fontId="17" fillId="2" borderId="8" xfId="0" applyFont="1" applyFill="1" applyBorder="1" applyAlignment="1">
      <alignment horizontal="left" vertical="center"/>
    </xf>
    <xf numFmtId="0" fontId="17" fillId="2" borderId="31" xfId="0" applyFont="1" applyFill="1" applyBorder="1" applyAlignment="1">
      <alignment horizontal="left" vertical="center"/>
    </xf>
    <xf numFmtId="0" fontId="17" fillId="2" borderId="6"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17" fillId="2" borderId="10"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31" xfId="0" applyFont="1" applyFill="1" applyBorder="1" applyAlignment="1">
      <alignment horizontal="center" vertical="center"/>
    </xf>
  </cellXfs>
  <cellStyles count="3">
    <cellStyle name="Hipervínculo" xfId="2" builtinId="8"/>
    <cellStyle name="Normal" xfId="0" builtinId="0"/>
    <cellStyle name="Porcentaje" xfId="1" builtinId="5"/>
  </cellStyles>
  <dxfs count="16">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Rosario" pitchFamily="2" charset="0"/>
                <a:ea typeface="+mn-ea"/>
                <a:cs typeface="Rosario" pitchFamily="2" charset="0"/>
              </a:defRPr>
            </a:pPr>
            <a:r>
              <a:rPr lang="en-US" b="1"/>
              <a:t>Country's SDG Profile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Rosario" pitchFamily="2" charset="0"/>
              <a:ea typeface="+mn-ea"/>
              <a:cs typeface="Rosario" pitchFamily="2" charset="0"/>
            </a:defRPr>
          </a:pPr>
          <a:endParaRPr lang="en-US"/>
        </a:p>
      </c:txPr>
    </c:title>
    <c:autoTitleDeleted val="0"/>
    <c:plotArea>
      <c:layout/>
      <c:barChart>
        <c:barDir val="col"/>
        <c:grouping val="clustered"/>
        <c:varyColors val="0"/>
        <c:ser>
          <c:idx val="0"/>
          <c:order val="0"/>
          <c:tx>
            <c:strRef>
              <c:f>'3.Lists scores(do not delete)'!$B$118</c:f>
              <c:strCache>
                <c:ptCount val="1"/>
                <c:pt idx="0">
                  <c:v>Achieved</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Rosario" pitchFamily="2" charset="0"/>
                    <a:ea typeface="+mn-ea"/>
                    <a:cs typeface="Rosario" pitchFamily="2"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'3.Lists scores(do not delete)'!$A$119:$A$121</c:f>
              <c:strCache>
                <c:ptCount val="3"/>
                <c:pt idx="0">
                  <c:v>Priority 3</c:v>
                </c:pt>
                <c:pt idx="1">
                  <c:v>Priority 2</c:v>
                </c:pt>
                <c:pt idx="2">
                  <c:v>Priority 1</c:v>
                </c:pt>
              </c:strCache>
            </c:strRef>
          </c:cat>
          <c:val>
            <c:numRef>
              <c:f>'3.Lists scores(do not delete)'!$B$119:$B$121</c:f>
              <c:numCache>
                <c:formatCode>General</c:formatCode>
                <c:ptCount val="3"/>
                <c:pt idx="0">
                  <c:v>1</c:v>
                </c:pt>
                <c:pt idx="1">
                  <c:v>2</c:v>
                </c:pt>
                <c:pt idx="2">
                  <c:v>0</c:v>
                </c:pt>
              </c:numCache>
            </c:numRef>
          </c:val>
          <c:extLst>
            <c:ext xmlns:c16="http://schemas.microsoft.com/office/drawing/2014/chart" uri="{C3380CC4-5D6E-409C-BE32-E72D297353CC}">
              <c16:uniqueId val="{00000000-B5A9-44DD-9A60-CC76084D138A}"/>
            </c:ext>
          </c:extLst>
        </c:ser>
        <c:ser>
          <c:idx val="1"/>
          <c:order val="1"/>
          <c:tx>
            <c:strRef>
              <c:f>'3.Lists scores(do not delete)'!$C$118</c:f>
              <c:strCache>
                <c:ptCount val="1"/>
                <c:pt idx="0">
                  <c:v>On Track</c:v>
                </c:pt>
              </c:strCache>
            </c:strRef>
          </c:tx>
          <c:spPr>
            <a:solidFill>
              <a:srgbClr val="FFC0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Rosario" pitchFamily="2" charset="0"/>
                    <a:ea typeface="+mn-ea"/>
                    <a:cs typeface="Rosario" pitchFamily="2"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'3.Lists scores(do not delete)'!$A$119:$A$121</c:f>
              <c:strCache>
                <c:ptCount val="3"/>
                <c:pt idx="0">
                  <c:v>Priority 3</c:v>
                </c:pt>
                <c:pt idx="1">
                  <c:v>Priority 2</c:v>
                </c:pt>
                <c:pt idx="2">
                  <c:v>Priority 1</c:v>
                </c:pt>
              </c:strCache>
            </c:strRef>
          </c:cat>
          <c:val>
            <c:numRef>
              <c:f>'3.Lists scores(do not delete)'!$C$119:$C$121</c:f>
              <c:numCache>
                <c:formatCode>General</c:formatCode>
                <c:ptCount val="3"/>
                <c:pt idx="0">
                  <c:v>7</c:v>
                </c:pt>
                <c:pt idx="1">
                  <c:v>1</c:v>
                </c:pt>
                <c:pt idx="2">
                  <c:v>3</c:v>
                </c:pt>
              </c:numCache>
            </c:numRef>
          </c:val>
          <c:extLst>
            <c:ext xmlns:c16="http://schemas.microsoft.com/office/drawing/2014/chart" uri="{C3380CC4-5D6E-409C-BE32-E72D297353CC}">
              <c16:uniqueId val="{00000001-B5A9-44DD-9A60-CC76084D138A}"/>
            </c:ext>
          </c:extLst>
        </c:ser>
        <c:ser>
          <c:idx val="2"/>
          <c:order val="2"/>
          <c:tx>
            <c:strRef>
              <c:f>'3.Lists scores(do not delete)'!$D$118</c:f>
              <c:strCache>
                <c:ptCount val="1"/>
                <c:pt idx="0">
                  <c:v>Underperforming</c:v>
                </c:pt>
              </c:strCache>
            </c:strRef>
          </c:tx>
          <c:spPr>
            <a:solidFill>
              <a:srgbClr val="C000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Rosario" pitchFamily="2" charset="0"/>
                    <a:ea typeface="+mn-ea"/>
                    <a:cs typeface="Rosario" pitchFamily="2"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'3.Lists scores(do not delete)'!$A$119:$A$121</c:f>
              <c:strCache>
                <c:ptCount val="3"/>
                <c:pt idx="0">
                  <c:v>Priority 3</c:v>
                </c:pt>
                <c:pt idx="1">
                  <c:v>Priority 2</c:v>
                </c:pt>
                <c:pt idx="2">
                  <c:v>Priority 1</c:v>
                </c:pt>
              </c:strCache>
            </c:strRef>
          </c:cat>
          <c:val>
            <c:numRef>
              <c:f>'3.Lists scores(do not delete)'!$D$119:$D$121</c:f>
              <c:numCache>
                <c:formatCode>General</c:formatCode>
                <c:ptCount val="3"/>
                <c:pt idx="0">
                  <c:v>0</c:v>
                </c:pt>
                <c:pt idx="1">
                  <c:v>3</c:v>
                </c:pt>
                <c:pt idx="2">
                  <c:v>0</c:v>
                </c:pt>
              </c:numCache>
            </c:numRef>
          </c:val>
          <c:extLst>
            <c:ext xmlns:c16="http://schemas.microsoft.com/office/drawing/2014/chart" uri="{C3380CC4-5D6E-409C-BE32-E72D297353CC}">
              <c16:uniqueId val="{00000002-B5A9-44DD-9A60-CC76084D138A}"/>
            </c:ext>
          </c:extLst>
        </c:ser>
        <c:dLbls>
          <c:showLegendKey val="0"/>
          <c:showVal val="1"/>
          <c:showCatName val="0"/>
          <c:showSerName val="0"/>
          <c:showPercent val="0"/>
          <c:showBubbleSize val="0"/>
        </c:dLbls>
        <c:gapWidth val="150"/>
        <c:overlap val="-25"/>
        <c:axId val="647916560"/>
        <c:axId val="647917040"/>
      </c:barChart>
      <c:catAx>
        <c:axId val="647916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Rosario" pitchFamily="2" charset="0"/>
                <a:ea typeface="+mn-ea"/>
                <a:cs typeface="Rosario" pitchFamily="2" charset="0"/>
              </a:defRPr>
            </a:pPr>
            <a:endParaRPr lang="en-US"/>
          </a:p>
        </c:txPr>
        <c:crossAx val="647917040"/>
        <c:crosses val="autoZero"/>
        <c:auto val="1"/>
        <c:lblAlgn val="ctr"/>
        <c:lblOffset val="100"/>
        <c:noMultiLvlLbl val="0"/>
      </c:catAx>
      <c:valAx>
        <c:axId val="647917040"/>
        <c:scaling>
          <c:orientation val="minMax"/>
        </c:scaling>
        <c:delete val="1"/>
        <c:axPos val="l"/>
        <c:numFmt formatCode="General" sourceLinked="1"/>
        <c:majorTickMark val="none"/>
        <c:minorTickMark val="none"/>
        <c:tickLblPos val="nextTo"/>
        <c:crossAx val="6479165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Rosario" pitchFamily="2" charset="0"/>
              <a:ea typeface="+mn-ea"/>
              <a:cs typeface="Rosario"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Rosario" pitchFamily="2" charset="0"/>
          <a:cs typeface="Rosario" pitchFamily="2"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solidFill>
                <a:latin typeface="Rosario" pitchFamily="2" charset="0"/>
                <a:ea typeface="+mn-ea"/>
                <a:cs typeface="Rosario" pitchFamily="2" charset="0"/>
              </a:defRPr>
            </a:pPr>
            <a:r>
              <a:rPr lang="en-US"/>
              <a:t>COUNTRY'S EMISSION PROFILE</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solidFill>
              <a:latin typeface="Rosario" pitchFamily="2" charset="0"/>
              <a:ea typeface="+mn-ea"/>
              <a:cs typeface="Rosario" pitchFamily="2" charset="0"/>
            </a:defRPr>
          </a:pPr>
          <a:endParaRPr lang="en-US"/>
        </a:p>
      </c:txPr>
    </c:title>
    <c:autoTitleDeleted val="0"/>
    <c:plotArea>
      <c:layout/>
      <c:pieChart>
        <c:varyColors val="1"/>
        <c:ser>
          <c:idx val="0"/>
          <c:order val="0"/>
          <c:tx>
            <c:strRef>
              <c:f>'0.B Country''s GHG &amp; NDC Profile'!$C$7</c:f>
              <c:strCache>
                <c:ptCount val="1"/>
                <c:pt idx="0">
                  <c:v>GHG emissions
(Gg CO2e)</c:v>
                </c:pt>
              </c:strCache>
            </c:strRef>
          </c:tx>
          <c:dPt>
            <c:idx val="0"/>
            <c:bubble3D val="0"/>
            <c:spPr>
              <a:solidFill>
                <a:srgbClr val="FFC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2-277E-4161-9A70-172B33993FFB}"/>
              </c:ext>
            </c:extLst>
          </c:dPt>
          <c:dPt>
            <c:idx val="1"/>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77E-4161-9A70-172B33993FFB}"/>
              </c:ext>
            </c:extLst>
          </c:dPt>
          <c:dPt>
            <c:idx val="2"/>
            <c:bubble3D val="0"/>
            <c:spPr>
              <a:solidFill>
                <a:schemeClr val="bg2">
                  <a:lumMod val="5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4-277E-4161-9A70-172B33993FFB}"/>
              </c:ext>
            </c:extLst>
          </c:dPt>
          <c:dPt>
            <c:idx val="3"/>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7FB7-461F-94C7-C72F42CA923D}"/>
              </c:ext>
            </c:extLst>
          </c:dPt>
          <c:dPt>
            <c:idx val="4"/>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277E-4161-9A70-172B33993FFB}"/>
              </c:ext>
            </c:extLst>
          </c:dPt>
          <c:dPt>
            <c:idx val="5"/>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77E-4161-9A70-172B33993FFB}"/>
              </c:ext>
            </c:extLst>
          </c:dPt>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Rosario" pitchFamily="2" charset="0"/>
                    <a:ea typeface="+mn-ea"/>
                    <a:cs typeface="Rosario" pitchFamily="2" charset="0"/>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'0.B Country''s GHG &amp; NDC Profile'!$B$8:$B$13</c:f>
              <c:strCache>
                <c:ptCount val="6"/>
                <c:pt idx="0">
                  <c:v>ENERGY</c:v>
                </c:pt>
                <c:pt idx="1">
                  <c:v>TRANSPORT</c:v>
                </c:pt>
                <c:pt idx="2">
                  <c:v>AGRICULTURE</c:v>
                </c:pt>
                <c:pt idx="3">
                  <c:v>INDUSTRY</c:v>
                </c:pt>
                <c:pt idx="4">
                  <c:v>WASTE</c:v>
                </c:pt>
                <c:pt idx="5">
                  <c:v>FORESTRY</c:v>
                </c:pt>
              </c:strCache>
            </c:strRef>
          </c:cat>
          <c:val>
            <c:numRef>
              <c:f>'0.B Country''s GHG &amp; NDC Profile'!$C$8:$C$13</c:f>
              <c:numCache>
                <c:formatCode>General</c:formatCode>
                <c:ptCount val="6"/>
                <c:pt idx="0">
                  <c:v>60</c:v>
                </c:pt>
                <c:pt idx="1">
                  <c:v>10</c:v>
                </c:pt>
                <c:pt idx="2">
                  <c:v>40</c:v>
                </c:pt>
                <c:pt idx="3">
                  <c:v>50</c:v>
                </c:pt>
                <c:pt idx="4">
                  <c:v>20</c:v>
                </c:pt>
                <c:pt idx="5">
                  <c:v>100</c:v>
                </c:pt>
              </c:numCache>
            </c:numRef>
          </c:val>
          <c:extLst>
            <c:ext xmlns:c16="http://schemas.microsoft.com/office/drawing/2014/chart" uri="{C3380CC4-5D6E-409C-BE32-E72D297353CC}">
              <c16:uniqueId val="{00000000-277E-4161-9A70-172B33993FFB}"/>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Rosario" pitchFamily="2" charset="0"/>
              <a:ea typeface="+mn-ea"/>
              <a:cs typeface="Rosario"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Rosario" pitchFamily="2" charset="0"/>
          <a:cs typeface="Rosario" pitchFamily="2"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50" normalizeH="0" baseline="0">
                <a:solidFill>
                  <a:schemeClr val="tx1"/>
                </a:solidFill>
                <a:latin typeface="Rosario" pitchFamily="2" charset="0"/>
                <a:ea typeface="+mn-ea"/>
                <a:cs typeface="Rosario" pitchFamily="2" charset="0"/>
              </a:defRPr>
            </a:pPr>
            <a:r>
              <a:rPr lang="en-US" spc="50" baseline="0"/>
              <a:t>Number of activity types under each NDC target </a:t>
            </a:r>
          </a:p>
        </c:rich>
      </c:tx>
      <c:overlay val="0"/>
      <c:spPr>
        <a:noFill/>
        <a:ln>
          <a:noFill/>
        </a:ln>
        <a:effectLst/>
      </c:spPr>
      <c:txPr>
        <a:bodyPr rot="0" spcFirstLastPara="1" vertOverflow="ellipsis" vert="horz" wrap="square" anchor="ctr" anchorCtr="1"/>
        <a:lstStyle/>
        <a:p>
          <a:pPr>
            <a:defRPr sz="1600" b="1" i="0" u="none" strike="noStrike" kern="1200" cap="all" spc="50" normalizeH="0" baseline="0">
              <a:solidFill>
                <a:schemeClr val="tx1"/>
              </a:solidFill>
              <a:latin typeface="Rosario" pitchFamily="2" charset="0"/>
              <a:ea typeface="+mn-ea"/>
              <a:cs typeface="Rosario" pitchFamily="2" charset="0"/>
            </a:defRPr>
          </a:pPr>
          <a:endParaRPr lang="en-US"/>
        </a:p>
      </c:txPr>
    </c:title>
    <c:autoTitleDeleted val="0"/>
    <c:plotArea>
      <c:layout/>
      <c:barChart>
        <c:barDir val="col"/>
        <c:grouping val="clustered"/>
        <c:varyColors val="0"/>
        <c:ser>
          <c:idx val="0"/>
          <c:order val="0"/>
          <c:tx>
            <c:strRef>
              <c:f>'3.Lists scores(do not delete)'!$B$124</c:f>
              <c:strCache>
                <c:ptCount val="1"/>
                <c:pt idx="0">
                  <c:v>Unconditional</c:v>
                </c:pt>
              </c:strCache>
            </c:strRef>
          </c:tx>
          <c:spPr>
            <a:solidFill>
              <a:srgbClr val="00206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solidFill>
                    <a:latin typeface="Rosario" pitchFamily="2" charset="0"/>
                    <a:ea typeface="+mn-ea"/>
                    <a:cs typeface="Rosario" pitchFamily="2"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'3.Lists scores(do not delete)'!$A$125:$A$130</c:f>
              <c:strCache>
                <c:ptCount val="6"/>
                <c:pt idx="0">
                  <c:v>ENERGY</c:v>
                </c:pt>
                <c:pt idx="1">
                  <c:v>TRANSPORT</c:v>
                </c:pt>
                <c:pt idx="2">
                  <c:v>AGRICULTURE</c:v>
                </c:pt>
                <c:pt idx="3">
                  <c:v>INDUSTRY</c:v>
                </c:pt>
                <c:pt idx="4">
                  <c:v>WASTE</c:v>
                </c:pt>
                <c:pt idx="5">
                  <c:v>FORESTRY</c:v>
                </c:pt>
              </c:strCache>
            </c:strRef>
          </c:cat>
          <c:val>
            <c:numRef>
              <c:f>'3.Lists scores(do not delete)'!$B$125:$B$130</c:f>
              <c:numCache>
                <c:formatCode>General</c:formatCode>
                <c:ptCount val="6"/>
                <c:pt idx="0">
                  <c:v>1</c:v>
                </c:pt>
                <c:pt idx="1">
                  <c:v>2</c:v>
                </c:pt>
                <c:pt idx="2">
                  <c:v>2</c:v>
                </c:pt>
                <c:pt idx="3">
                  <c:v>4</c:v>
                </c:pt>
                <c:pt idx="4">
                  <c:v>1</c:v>
                </c:pt>
                <c:pt idx="5">
                  <c:v>2</c:v>
                </c:pt>
              </c:numCache>
            </c:numRef>
          </c:val>
          <c:extLst>
            <c:ext xmlns:c16="http://schemas.microsoft.com/office/drawing/2014/chart" uri="{C3380CC4-5D6E-409C-BE32-E72D297353CC}">
              <c16:uniqueId val="{00000000-3DC7-4B07-8E6D-47A63E6BEEF6}"/>
            </c:ext>
          </c:extLst>
        </c:ser>
        <c:ser>
          <c:idx val="1"/>
          <c:order val="1"/>
          <c:tx>
            <c:strRef>
              <c:f>'3.Lists scores(do not delete)'!$C$124</c:f>
              <c:strCache>
                <c:ptCount val="1"/>
                <c:pt idx="0">
                  <c:v>Conditional</c:v>
                </c:pt>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solidFill>
                    <a:latin typeface="Rosario" pitchFamily="2" charset="0"/>
                    <a:ea typeface="+mn-ea"/>
                    <a:cs typeface="Rosario" pitchFamily="2"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'3.Lists scores(do not delete)'!$A$125:$A$130</c:f>
              <c:strCache>
                <c:ptCount val="6"/>
                <c:pt idx="0">
                  <c:v>ENERGY</c:v>
                </c:pt>
                <c:pt idx="1">
                  <c:v>TRANSPORT</c:v>
                </c:pt>
                <c:pt idx="2">
                  <c:v>AGRICULTURE</c:v>
                </c:pt>
                <c:pt idx="3">
                  <c:v>INDUSTRY</c:v>
                </c:pt>
                <c:pt idx="4">
                  <c:v>WASTE</c:v>
                </c:pt>
                <c:pt idx="5">
                  <c:v>FORESTRY</c:v>
                </c:pt>
              </c:strCache>
            </c:strRef>
          </c:cat>
          <c:val>
            <c:numRef>
              <c:f>'3.Lists scores(do not delete)'!$C$125:$C$130</c:f>
              <c:numCache>
                <c:formatCode>General</c:formatCode>
                <c:ptCount val="6"/>
                <c:pt idx="0">
                  <c:v>1</c:v>
                </c:pt>
                <c:pt idx="1">
                  <c:v>0</c:v>
                </c:pt>
                <c:pt idx="2">
                  <c:v>0</c:v>
                </c:pt>
                <c:pt idx="3">
                  <c:v>0</c:v>
                </c:pt>
                <c:pt idx="4">
                  <c:v>1</c:v>
                </c:pt>
                <c:pt idx="5">
                  <c:v>3</c:v>
                </c:pt>
              </c:numCache>
            </c:numRef>
          </c:val>
          <c:extLst>
            <c:ext xmlns:c16="http://schemas.microsoft.com/office/drawing/2014/chart" uri="{C3380CC4-5D6E-409C-BE32-E72D297353CC}">
              <c16:uniqueId val="{00000001-3DC7-4B07-8E6D-47A63E6BEEF6}"/>
            </c:ext>
          </c:extLst>
        </c:ser>
        <c:ser>
          <c:idx val="2"/>
          <c:order val="2"/>
          <c:tx>
            <c:strRef>
              <c:f>'3.Lists scores(do not delete)'!$D$124</c:f>
              <c:strCache>
                <c:ptCount val="1"/>
                <c:pt idx="0">
                  <c:v>Beyond NDC</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solidFill>
                    <a:latin typeface="Rosario" pitchFamily="2" charset="0"/>
                    <a:ea typeface="+mn-ea"/>
                    <a:cs typeface="Rosario" pitchFamily="2"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'3.Lists scores(do not delete)'!$A$125:$A$130</c:f>
              <c:strCache>
                <c:ptCount val="6"/>
                <c:pt idx="0">
                  <c:v>ENERGY</c:v>
                </c:pt>
                <c:pt idx="1">
                  <c:v>TRANSPORT</c:v>
                </c:pt>
                <c:pt idx="2">
                  <c:v>AGRICULTURE</c:v>
                </c:pt>
                <c:pt idx="3">
                  <c:v>INDUSTRY</c:v>
                </c:pt>
                <c:pt idx="4">
                  <c:v>WASTE</c:v>
                </c:pt>
                <c:pt idx="5">
                  <c:v>FORESTRY</c:v>
                </c:pt>
              </c:strCache>
            </c:strRef>
          </c:cat>
          <c:val>
            <c:numRef>
              <c:f>'3.Lists scores(do not delete)'!$D$125:$D$130</c:f>
              <c:numCache>
                <c:formatCode>General</c:formatCode>
                <c:ptCount val="6"/>
                <c:pt idx="0">
                  <c:v>1</c:v>
                </c:pt>
                <c:pt idx="1">
                  <c:v>2</c:v>
                </c:pt>
                <c:pt idx="2">
                  <c:v>2</c:v>
                </c:pt>
                <c:pt idx="3">
                  <c:v>2</c:v>
                </c:pt>
                <c:pt idx="4">
                  <c:v>1</c:v>
                </c:pt>
                <c:pt idx="5">
                  <c:v>0</c:v>
                </c:pt>
              </c:numCache>
            </c:numRef>
          </c:val>
          <c:extLst>
            <c:ext xmlns:c16="http://schemas.microsoft.com/office/drawing/2014/chart" uri="{C3380CC4-5D6E-409C-BE32-E72D297353CC}">
              <c16:uniqueId val="{00000002-3DC7-4B07-8E6D-47A63E6BEEF6}"/>
            </c:ext>
          </c:extLst>
        </c:ser>
        <c:dLbls>
          <c:dLblPos val="outEnd"/>
          <c:showLegendKey val="0"/>
          <c:showVal val="1"/>
          <c:showCatName val="0"/>
          <c:showSerName val="0"/>
          <c:showPercent val="0"/>
          <c:showBubbleSize val="0"/>
        </c:dLbls>
        <c:gapWidth val="444"/>
        <c:overlap val="-90"/>
        <c:axId val="2082374575"/>
        <c:axId val="2082375055"/>
      </c:barChart>
      <c:catAx>
        <c:axId val="208237457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solidFill>
                <a:latin typeface="Rosario" pitchFamily="2" charset="0"/>
                <a:ea typeface="+mn-ea"/>
                <a:cs typeface="Rosario" pitchFamily="2" charset="0"/>
              </a:defRPr>
            </a:pPr>
            <a:endParaRPr lang="en-US"/>
          </a:p>
        </c:txPr>
        <c:crossAx val="2082375055"/>
        <c:crosses val="autoZero"/>
        <c:auto val="1"/>
        <c:lblAlgn val="ctr"/>
        <c:lblOffset val="100"/>
        <c:noMultiLvlLbl val="0"/>
      </c:catAx>
      <c:valAx>
        <c:axId val="2082375055"/>
        <c:scaling>
          <c:orientation val="minMax"/>
        </c:scaling>
        <c:delete val="1"/>
        <c:axPos val="l"/>
        <c:numFmt formatCode="General" sourceLinked="1"/>
        <c:majorTickMark val="none"/>
        <c:minorTickMark val="none"/>
        <c:tickLblPos val="nextTo"/>
        <c:crossAx val="208237457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Rosario" pitchFamily="2" charset="0"/>
              <a:ea typeface="+mn-ea"/>
              <a:cs typeface="Rosario"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baseline="0">
          <a:solidFill>
            <a:schemeClr val="tx1"/>
          </a:solidFill>
          <a:latin typeface="Rosario" pitchFamily="2" charset="0"/>
          <a:cs typeface="Rosario" pitchFamily="2"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Rosario" pitchFamily="2" charset="0"/>
                <a:ea typeface="+mn-ea"/>
                <a:cs typeface="Rosario" pitchFamily="2" charset="0"/>
              </a:defRPr>
            </a:pPr>
            <a:r>
              <a:rPr lang="en-US" b="1"/>
              <a:t>Number of activity types with an above average score by sector and carbon mechanism</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Rosario" pitchFamily="2" charset="0"/>
              <a:ea typeface="+mn-ea"/>
              <a:cs typeface="Rosario" pitchFamily="2" charset="0"/>
            </a:defRPr>
          </a:pPr>
          <a:endParaRPr lang="en-US"/>
        </a:p>
      </c:txPr>
    </c:title>
    <c:autoTitleDeleted val="0"/>
    <c:plotArea>
      <c:layout/>
      <c:barChart>
        <c:barDir val="col"/>
        <c:grouping val="clustered"/>
        <c:varyColors val="0"/>
        <c:ser>
          <c:idx val="0"/>
          <c:order val="0"/>
          <c:tx>
            <c:strRef>
              <c:f>'3.Lists scores(do not delete)'!$B$165</c:f>
              <c:strCache>
                <c:ptCount val="1"/>
                <c:pt idx="0">
                  <c:v>A6 ABOVE AVG ACTIVITY TYPES</c:v>
                </c:pt>
              </c:strCache>
            </c:strRef>
          </c:tx>
          <c:spPr>
            <a:solidFill>
              <a:srgbClr val="002060"/>
            </a:solidFill>
            <a:ln>
              <a:noFill/>
            </a:ln>
            <a:effectLst/>
          </c:spPr>
          <c:invertIfNegative val="0"/>
          <c:cat>
            <c:strRef>
              <c:f>'3.Lists scores(do not delete)'!$A$166:$A$171</c:f>
              <c:strCache>
                <c:ptCount val="6"/>
                <c:pt idx="0">
                  <c:v>ENERGY</c:v>
                </c:pt>
                <c:pt idx="1">
                  <c:v>AGRICULTURE</c:v>
                </c:pt>
                <c:pt idx="2">
                  <c:v>WASTE</c:v>
                </c:pt>
                <c:pt idx="3">
                  <c:v>TRANSPORT</c:v>
                </c:pt>
                <c:pt idx="4">
                  <c:v>FORESTRY</c:v>
                </c:pt>
                <c:pt idx="5">
                  <c:v>INDUSTRY</c:v>
                </c:pt>
              </c:strCache>
            </c:strRef>
          </c:cat>
          <c:val>
            <c:numRef>
              <c:f>'3.Lists scores(do not delete)'!$B$166:$B$171</c:f>
              <c:numCache>
                <c:formatCode>General</c:formatCode>
                <c:ptCount val="6"/>
                <c:pt idx="0">
                  <c:v>3</c:v>
                </c:pt>
                <c:pt idx="1">
                  <c:v>2</c:v>
                </c:pt>
                <c:pt idx="2">
                  <c:v>2</c:v>
                </c:pt>
                <c:pt idx="3">
                  <c:v>2</c:v>
                </c:pt>
                <c:pt idx="4">
                  <c:v>3</c:v>
                </c:pt>
                <c:pt idx="5">
                  <c:v>2</c:v>
                </c:pt>
              </c:numCache>
            </c:numRef>
          </c:val>
          <c:extLst>
            <c:ext xmlns:c16="http://schemas.microsoft.com/office/drawing/2014/chart" uri="{C3380CC4-5D6E-409C-BE32-E72D297353CC}">
              <c16:uniqueId val="{00000000-9E35-4BF5-8D12-493C234C256E}"/>
            </c:ext>
          </c:extLst>
        </c:ser>
        <c:ser>
          <c:idx val="1"/>
          <c:order val="1"/>
          <c:tx>
            <c:strRef>
              <c:f>'3.Lists scores(do not delete)'!$C$165</c:f>
              <c:strCache>
                <c:ptCount val="1"/>
                <c:pt idx="0">
                  <c:v>VCM ABOVE AVG ACTIVITY TYPES (FOR GRAPH)</c:v>
                </c:pt>
              </c:strCache>
            </c:strRef>
          </c:tx>
          <c:spPr>
            <a:solidFill>
              <a:schemeClr val="accent6"/>
            </a:solidFill>
            <a:ln>
              <a:noFill/>
            </a:ln>
            <a:effectLst/>
          </c:spPr>
          <c:invertIfNegative val="0"/>
          <c:cat>
            <c:strRef>
              <c:f>'3.Lists scores(do not delete)'!$A$166:$A$171</c:f>
              <c:strCache>
                <c:ptCount val="6"/>
                <c:pt idx="0">
                  <c:v>ENERGY</c:v>
                </c:pt>
                <c:pt idx="1">
                  <c:v>AGRICULTURE</c:v>
                </c:pt>
                <c:pt idx="2">
                  <c:v>WASTE</c:v>
                </c:pt>
                <c:pt idx="3">
                  <c:v>TRANSPORT</c:v>
                </c:pt>
                <c:pt idx="4">
                  <c:v>FORESTRY</c:v>
                </c:pt>
                <c:pt idx="5">
                  <c:v>INDUSTRY</c:v>
                </c:pt>
              </c:strCache>
            </c:strRef>
          </c:cat>
          <c:val>
            <c:numRef>
              <c:f>'3.Lists scores(do not delete)'!$C$166:$C$171</c:f>
              <c:numCache>
                <c:formatCode>General</c:formatCode>
                <c:ptCount val="6"/>
                <c:pt idx="0">
                  <c:v>4</c:v>
                </c:pt>
                <c:pt idx="1">
                  <c:v>4</c:v>
                </c:pt>
                <c:pt idx="2">
                  <c:v>1</c:v>
                </c:pt>
                <c:pt idx="3">
                  <c:v>0</c:v>
                </c:pt>
                <c:pt idx="4">
                  <c:v>5</c:v>
                </c:pt>
                <c:pt idx="5">
                  <c:v>6</c:v>
                </c:pt>
              </c:numCache>
            </c:numRef>
          </c:val>
          <c:extLst>
            <c:ext xmlns:c16="http://schemas.microsoft.com/office/drawing/2014/chart" uri="{C3380CC4-5D6E-409C-BE32-E72D297353CC}">
              <c16:uniqueId val="{00000001-9E35-4BF5-8D12-493C234C256E}"/>
            </c:ext>
          </c:extLst>
        </c:ser>
        <c:dLbls>
          <c:showLegendKey val="0"/>
          <c:showVal val="0"/>
          <c:showCatName val="0"/>
          <c:showSerName val="0"/>
          <c:showPercent val="0"/>
          <c:showBubbleSize val="0"/>
        </c:dLbls>
        <c:gapWidth val="219"/>
        <c:overlap val="-27"/>
        <c:axId val="2036442031"/>
        <c:axId val="2082920127"/>
      </c:barChart>
      <c:catAx>
        <c:axId val="2036442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Rosario" pitchFamily="2" charset="0"/>
                <a:ea typeface="+mn-ea"/>
                <a:cs typeface="Rosario" pitchFamily="2" charset="0"/>
              </a:defRPr>
            </a:pPr>
            <a:endParaRPr lang="en-US"/>
          </a:p>
        </c:txPr>
        <c:crossAx val="2082920127"/>
        <c:crosses val="autoZero"/>
        <c:auto val="1"/>
        <c:lblAlgn val="ctr"/>
        <c:lblOffset val="100"/>
        <c:noMultiLvlLbl val="0"/>
      </c:catAx>
      <c:valAx>
        <c:axId val="20829201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Rosario" pitchFamily="2" charset="0"/>
                <a:ea typeface="+mn-ea"/>
                <a:cs typeface="Rosario" pitchFamily="2" charset="0"/>
              </a:defRPr>
            </a:pPr>
            <a:endParaRPr lang="en-US"/>
          </a:p>
        </c:txPr>
        <c:crossAx val="203644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Rosario" pitchFamily="2" charset="0"/>
              <a:ea typeface="+mn-ea"/>
              <a:cs typeface="Rosario"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Rosario" pitchFamily="2" charset="0"/>
          <a:cs typeface="Rosario" pitchFamily="2"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Rosario" pitchFamily="2" charset="0"/>
              <a:ea typeface="+mj-ea"/>
              <a:cs typeface="Rosario" pitchFamily="2" charset="0"/>
            </a:defRPr>
          </a:pPr>
          <a:endParaRPr lang="en-US"/>
        </a:p>
      </c:txPr>
    </c:title>
    <c:autoTitleDeleted val="0"/>
    <c:plotArea>
      <c:layout/>
      <c:barChart>
        <c:barDir val="col"/>
        <c:grouping val="clustered"/>
        <c:varyColors val="0"/>
        <c:ser>
          <c:idx val="0"/>
          <c:order val="0"/>
          <c:tx>
            <c:strRef>
              <c:f>'2.2 Activity design results '!$D$3</c:f>
              <c:strCache>
                <c:ptCount val="1"/>
                <c:pt idx="0">
                  <c:v>Weighted score by areas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D-C48B-4328-8602-81CB7AA929FB}"/>
              </c:ext>
            </c:extLst>
          </c:dPt>
          <c:dPt>
            <c:idx val="1"/>
            <c:invertIfNegative val="0"/>
            <c:bubble3D val="0"/>
            <c:spPr>
              <a:solidFill>
                <a:schemeClr val="accent5"/>
              </a:solidFill>
              <a:ln>
                <a:noFill/>
              </a:ln>
              <a:effectLst/>
            </c:spPr>
            <c:extLst>
              <c:ext xmlns:c16="http://schemas.microsoft.com/office/drawing/2014/chart" uri="{C3380CC4-5D6E-409C-BE32-E72D297353CC}">
                <c16:uniqueId val="{0000000E-C48B-4328-8602-81CB7AA929FB}"/>
              </c:ext>
            </c:extLst>
          </c:dPt>
          <c:dPt>
            <c:idx val="2"/>
            <c:invertIfNegative val="0"/>
            <c:bubble3D val="0"/>
            <c:spPr>
              <a:solidFill>
                <a:schemeClr val="accent5"/>
              </a:solidFill>
              <a:ln>
                <a:noFill/>
              </a:ln>
              <a:effectLst/>
            </c:spPr>
            <c:extLst>
              <c:ext xmlns:c16="http://schemas.microsoft.com/office/drawing/2014/chart" uri="{C3380CC4-5D6E-409C-BE32-E72D297353CC}">
                <c16:uniqueId val="{00000006-C48B-4328-8602-81CB7AA929FB}"/>
              </c:ext>
            </c:extLst>
          </c:dPt>
          <c:dPt>
            <c:idx val="3"/>
            <c:invertIfNegative val="0"/>
            <c:bubble3D val="0"/>
            <c:spPr>
              <a:solidFill>
                <a:srgbClr val="002060"/>
              </a:solidFill>
              <a:ln>
                <a:noFill/>
              </a:ln>
              <a:effectLst/>
            </c:spPr>
            <c:extLst>
              <c:ext xmlns:c16="http://schemas.microsoft.com/office/drawing/2014/chart" uri="{C3380CC4-5D6E-409C-BE32-E72D297353CC}">
                <c16:uniqueId val="{00000007-C48B-4328-8602-81CB7AA929FB}"/>
              </c:ext>
            </c:extLst>
          </c:dPt>
          <c:dPt>
            <c:idx val="4"/>
            <c:invertIfNegative val="0"/>
            <c:bubble3D val="0"/>
            <c:spPr>
              <a:solidFill>
                <a:srgbClr val="002060"/>
              </a:solidFill>
              <a:ln>
                <a:noFill/>
              </a:ln>
              <a:effectLst/>
            </c:spPr>
            <c:extLst>
              <c:ext xmlns:c16="http://schemas.microsoft.com/office/drawing/2014/chart" uri="{C3380CC4-5D6E-409C-BE32-E72D297353CC}">
                <c16:uniqueId val="{00000008-C48B-4328-8602-81CB7AA929FB}"/>
              </c:ext>
            </c:extLst>
          </c:dPt>
          <c:dPt>
            <c:idx val="5"/>
            <c:invertIfNegative val="0"/>
            <c:bubble3D val="0"/>
            <c:spPr>
              <a:solidFill>
                <a:srgbClr val="002060"/>
              </a:solidFill>
              <a:ln>
                <a:noFill/>
              </a:ln>
              <a:effectLst/>
            </c:spPr>
            <c:extLst>
              <c:ext xmlns:c16="http://schemas.microsoft.com/office/drawing/2014/chart" uri="{C3380CC4-5D6E-409C-BE32-E72D297353CC}">
                <c16:uniqueId val="{0000000C-C48B-4328-8602-81CB7AA929FB}"/>
              </c:ext>
            </c:extLst>
          </c:dPt>
          <c:dPt>
            <c:idx val="6"/>
            <c:invertIfNegative val="0"/>
            <c:bubble3D val="0"/>
            <c:spPr>
              <a:solidFill>
                <a:schemeClr val="accent6"/>
              </a:solidFill>
              <a:ln>
                <a:noFill/>
              </a:ln>
              <a:effectLst/>
            </c:spPr>
            <c:extLst>
              <c:ext xmlns:c16="http://schemas.microsoft.com/office/drawing/2014/chart" uri="{C3380CC4-5D6E-409C-BE32-E72D297353CC}">
                <c16:uniqueId val="{00000009-C48B-4328-8602-81CB7AA929FB}"/>
              </c:ext>
            </c:extLst>
          </c:dPt>
          <c:dPt>
            <c:idx val="7"/>
            <c:invertIfNegative val="0"/>
            <c:bubble3D val="0"/>
            <c:spPr>
              <a:solidFill>
                <a:schemeClr val="accent6"/>
              </a:solidFill>
              <a:ln>
                <a:noFill/>
              </a:ln>
              <a:effectLst/>
            </c:spPr>
            <c:extLst>
              <c:ext xmlns:c16="http://schemas.microsoft.com/office/drawing/2014/chart" uri="{C3380CC4-5D6E-409C-BE32-E72D297353CC}">
                <c16:uniqueId val="{0000000A-C48B-4328-8602-81CB7AA929FB}"/>
              </c:ext>
            </c:extLst>
          </c:dPt>
          <c:dPt>
            <c:idx val="8"/>
            <c:invertIfNegative val="0"/>
            <c:bubble3D val="0"/>
            <c:spPr>
              <a:solidFill>
                <a:schemeClr val="accent6"/>
              </a:solidFill>
              <a:ln>
                <a:noFill/>
              </a:ln>
              <a:effectLst/>
            </c:spPr>
            <c:extLst>
              <c:ext xmlns:c16="http://schemas.microsoft.com/office/drawing/2014/chart" uri="{C3380CC4-5D6E-409C-BE32-E72D297353CC}">
                <c16:uniqueId val="{0000000B-C48B-4328-8602-81CB7AA929F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Rosario" pitchFamily="2" charset="0"/>
                    <a:ea typeface="+mn-ea"/>
                    <a:cs typeface="Rosario" pitchFamily="2"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multiLvlStrRef>
              <c:f>'2.2 Activity design results '!$B$4:$C$12</c:f>
              <c:multiLvlStrCache>
                <c:ptCount val="9"/>
                <c:lvl>
                  <c:pt idx="0">
                    <c:v>Transformational change: scale</c:v>
                  </c:pt>
                  <c:pt idx="1">
                    <c:v>Long-term contribution</c:v>
                  </c:pt>
                  <c:pt idx="2">
                    <c:v>Transformational Change: Technology </c:v>
                  </c:pt>
                  <c:pt idx="3">
                    <c:v>Financial Coherence</c:v>
                  </c:pt>
                  <c:pt idx="4">
                    <c:v>Financial Stakeholders</c:v>
                  </c:pt>
                  <c:pt idx="5">
                    <c:v>Monitoring of Financial Flows</c:v>
                  </c:pt>
                  <c:pt idx="6">
                    <c:v>Development Objectives and Targets</c:v>
                  </c:pt>
                  <c:pt idx="7">
                    <c:v>Planning and Participation</c:v>
                  </c:pt>
                  <c:pt idx="8">
                    <c:v>Monitoring of development benefits</c:v>
                  </c:pt>
                </c:lvl>
                <c:lvl>
                  <c:pt idx="0">
                    <c:v>Transformational change</c:v>
                  </c:pt>
                  <c:pt idx="3">
                    <c:v>Long-Term Financial Sustainability</c:v>
                  </c:pt>
                  <c:pt idx="6">
                    <c:v>Contribution to Sustainable Development</c:v>
                  </c:pt>
                </c:lvl>
              </c:multiLvlStrCache>
            </c:multiLvlStrRef>
          </c:cat>
          <c:val>
            <c:numRef>
              <c:f>'2.2 Activity design results '!$D$4:$D$12</c:f>
              <c:numCache>
                <c:formatCode>General</c:formatCode>
                <c:ptCount val="9"/>
                <c:pt idx="0">
                  <c:v>30</c:v>
                </c:pt>
                <c:pt idx="1">
                  <c:v>30</c:v>
                </c:pt>
                <c:pt idx="2">
                  <c:v>40</c:v>
                </c:pt>
                <c:pt idx="3">
                  <c:v>37.5</c:v>
                </c:pt>
                <c:pt idx="4">
                  <c:v>17</c:v>
                </c:pt>
                <c:pt idx="5">
                  <c:v>10</c:v>
                </c:pt>
                <c:pt idx="6">
                  <c:v>37</c:v>
                </c:pt>
                <c:pt idx="7">
                  <c:v>21</c:v>
                </c:pt>
                <c:pt idx="8">
                  <c:v>15</c:v>
                </c:pt>
              </c:numCache>
            </c:numRef>
          </c:val>
          <c:extLst>
            <c:ext xmlns:c16="http://schemas.microsoft.com/office/drawing/2014/chart" uri="{C3380CC4-5D6E-409C-BE32-E72D297353CC}">
              <c16:uniqueId val="{00000000-C48B-4328-8602-81CB7AA929FB}"/>
            </c:ext>
          </c:extLst>
        </c:ser>
        <c:dLbls>
          <c:dLblPos val="outEnd"/>
          <c:showLegendKey val="0"/>
          <c:showVal val="1"/>
          <c:showCatName val="0"/>
          <c:showSerName val="0"/>
          <c:showPercent val="0"/>
          <c:showBubbleSize val="0"/>
        </c:dLbls>
        <c:gapWidth val="267"/>
        <c:overlap val="-43"/>
        <c:axId val="2036442511"/>
        <c:axId val="175954144"/>
      </c:barChart>
      <c:catAx>
        <c:axId val="2036442511"/>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solidFill>
                <a:latin typeface="Rosario" pitchFamily="2" charset="0"/>
                <a:ea typeface="+mn-ea"/>
                <a:cs typeface="Rosario" pitchFamily="2" charset="0"/>
              </a:defRPr>
            </a:pPr>
            <a:endParaRPr lang="en-US"/>
          </a:p>
        </c:txPr>
        <c:crossAx val="175954144"/>
        <c:crosses val="autoZero"/>
        <c:auto val="1"/>
        <c:lblAlgn val="ctr"/>
        <c:lblOffset val="100"/>
        <c:noMultiLvlLbl val="0"/>
      </c:catAx>
      <c:valAx>
        <c:axId val="175954144"/>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Rosario" pitchFamily="2" charset="0"/>
                <a:ea typeface="+mn-ea"/>
                <a:cs typeface="Rosario" pitchFamily="2" charset="0"/>
              </a:defRPr>
            </a:pPr>
            <a:endParaRPr lang="en-US"/>
          </a:p>
        </c:txPr>
        <c:crossAx val="2036442511"/>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chemeClr val="tx1"/>
          </a:solidFill>
          <a:latin typeface="Rosario" pitchFamily="2" charset="0"/>
          <a:cs typeface="Rosario" pitchFamily="2"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Rosario" pitchFamily="2" charset="0"/>
                <a:ea typeface="+mn-ea"/>
                <a:cs typeface="Rosario" pitchFamily="2" charset="0"/>
              </a:defRPr>
            </a:pPr>
            <a:r>
              <a:rPr lang="en-US"/>
              <a:t>Scores by module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Rosario" pitchFamily="2" charset="0"/>
              <a:ea typeface="+mn-ea"/>
              <a:cs typeface="Rosario" pitchFamily="2" charset="0"/>
            </a:defRPr>
          </a:pPr>
          <a:endParaRPr lang="en-US"/>
        </a:p>
      </c:txPr>
    </c:title>
    <c:autoTitleDeleted val="0"/>
    <c:plotArea>
      <c:layout>
        <c:manualLayout>
          <c:layoutTarget val="inner"/>
          <c:xMode val="edge"/>
          <c:yMode val="edge"/>
          <c:x val="0.26310328278956296"/>
          <c:y val="0.26152909180926026"/>
          <c:w val="0.73136891748576571"/>
          <c:h val="0.61948168786593971"/>
        </c:manualLayout>
      </c:layout>
      <c:radarChart>
        <c:radarStyle val="marker"/>
        <c:varyColors val="0"/>
        <c:ser>
          <c:idx val="0"/>
          <c:order val="0"/>
          <c:spPr>
            <a:ln w="28575" cap="rnd">
              <a:solidFill>
                <a:schemeClr val="accent6"/>
              </a:solidFill>
              <a:round/>
            </a:ln>
            <a:effectLst/>
          </c:spPr>
          <c:marker>
            <c:symbol val="none"/>
          </c:marker>
          <c:cat>
            <c:strRef>
              <c:f>'3.Lists scores(do not delete)'!$A$176:$A$178</c:f>
              <c:strCache>
                <c:ptCount val="3"/>
                <c:pt idx="0">
                  <c:v>Module 1: Transformational change</c:v>
                </c:pt>
                <c:pt idx="1">
                  <c:v>Module 2: Long-Term Financial Sustainability</c:v>
                </c:pt>
                <c:pt idx="2">
                  <c:v>Module 3: Contribution to Sustainable Development</c:v>
                </c:pt>
              </c:strCache>
            </c:strRef>
          </c:cat>
          <c:val>
            <c:numRef>
              <c:f>'3.Lists scores(do not delete)'!$B$176:$B$178</c:f>
              <c:numCache>
                <c:formatCode>General</c:formatCode>
                <c:ptCount val="3"/>
                <c:pt idx="0">
                  <c:v>100</c:v>
                </c:pt>
                <c:pt idx="1">
                  <c:v>64.5</c:v>
                </c:pt>
                <c:pt idx="2">
                  <c:v>73</c:v>
                </c:pt>
              </c:numCache>
            </c:numRef>
          </c:val>
          <c:extLst>
            <c:ext xmlns:c16="http://schemas.microsoft.com/office/drawing/2014/chart" uri="{C3380CC4-5D6E-409C-BE32-E72D297353CC}">
              <c16:uniqueId val="{00000000-6BB9-466B-8946-6031FF1095CB}"/>
            </c:ext>
          </c:extLst>
        </c:ser>
        <c:dLbls>
          <c:showLegendKey val="0"/>
          <c:showVal val="0"/>
          <c:showCatName val="0"/>
          <c:showSerName val="0"/>
          <c:showPercent val="0"/>
          <c:showBubbleSize val="0"/>
        </c:dLbls>
        <c:axId val="369206784"/>
        <c:axId val="369209664"/>
      </c:radarChart>
      <c:catAx>
        <c:axId val="36920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Rosario" pitchFamily="2" charset="0"/>
                <a:ea typeface="+mn-ea"/>
                <a:cs typeface="Rosario" pitchFamily="2" charset="0"/>
              </a:defRPr>
            </a:pPr>
            <a:endParaRPr lang="en-US"/>
          </a:p>
        </c:txPr>
        <c:crossAx val="369209664"/>
        <c:crosses val="autoZero"/>
        <c:auto val="1"/>
        <c:lblAlgn val="ctr"/>
        <c:lblOffset val="100"/>
        <c:noMultiLvlLbl val="0"/>
      </c:catAx>
      <c:valAx>
        <c:axId val="3692096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Rosario" pitchFamily="2" charset="0"/>
                <a:ea typeface="+mn-ea"/>
                <a:cs typeface="Rosario" pitchFamily="2" charset="0"/>
              </a:defRPr>
            </a:pPr>
            <a:endParaRPr lang="en-US"/>
          </a:p>
        </c:txPr>
        <c:crossAx val="369206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Rosario" pitchFamily="2" charset="0"/>
          <a:cs typeface="Rosario" pitchFamily="2"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MITIGATION ACTIVITY TYPES BY SECTOR AND BY NDC TARGET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'3.Lists scores(do not delete)'!$B$124</c:f>
              <c:strCache>
                <c:ptCount val="1"/>
                <c:pt idx="0">
                  <c:v>Unconditional</c:v>
                </c:pt>
              </c:strCache>
            </c:strRef>
          </c:tx>
          <c:spPr>
            <a:solidFill>
              <a:schemeClr val="accent1"/>
            </a:solidFill>
            <a:ln>
              <a:noFill/>
            </a:ln>
            <a:effectLst/>
          </c:spPr>
          <c:invertIfNegative val="0"/>
          <c:cat>
            <c:strRef>
              <c:f>'3.Lists scores(do not delete)'!$A$125:$A$130</c:f>
              <c:strCache>
                <c:ptCount val="6"/>
                <c:pt idx="0">
                  <c:v>ENERGY</c:v>
                </c:pt>
                <c:pt idx="1">
                  <c:v>TRANSPORT</c:v>
                </c:pt>
                <c:pt idx="2">
                  <c:v>AGRICULTURE</c:v>
                </c:pt>
                <c:pt idx="3">
                  <c:v>INDUSTRY</c:v>
                </c:pt>
                <c:pt idx="4">
                  <c:v>WASTE</c:v>
                </c:pt>
                <c:pt idx="5">
                  <c:v>FORESTRY</c:v>
                </c:pt>
              </c:strCache>
            </c:strRef>
          </c:cat>
          <c:val>
            <c:numRef>
              <c:f>'3.Lists scores(do not delete)'!$B$125:$B$130</c:f>
              <c:numCache>
                <c:formatCode>General</c:formatCode>
                <c:ptCount val="6"/>
                <c:pt idx="0">
                  <c:v>1</c:v>
                </c:pt>
                <c:pt idx="1">
                  <c:v>2</c:v>
                </c:pt>
                <c:pt idx="2">
                  <c:v>2</c:v>
                </c:pt>
                <c:pt idx="3">
                  <c:v>4</c:v>
                </c:pt>
                <c:pt idx="4">
                  <c:v>1</c:v>
                </c:pt>
                <c:pt idx="5">
                  <c:v>2</c:v>
                </c:pt>
              </c:numCache>
            </c:numRef>
          </c:val>
          <c:extLst>
            <c:ext xmlns:c16="http://schemas.microsoft.com/office/drawing/2014/chart" uri="{C3380CC4-5D6E-409C-BE32-E72D297353CC}">
              <c16:uniqueId val="{00000000-8555-417A-B1BE-A5D67DF118A1}"/>
            </c:ext>
          </c:extLst>
        </c:ser>
        <c:ser>
          <c:idx val="1"/>
          <c:order val="1"/>
          <c:tx>
            <c:strRef>
              <c:f>'3.Lists scores(do not delete)'!$C$124</c:f>
              <c:strCache>
                <c:ptCount val="1"/>
                <c:pt idx="0">
                  <c:v>Conditional</c:v>
                </c:pt>
              </c:strCache>
            </c:strRef>
          </c:tx>
          <c:spPr>
            <a:solidFill>
              <a:schemeClr val="accent2"/>
            </a:solidFill>
            <a:ln>
              <a:noFill/>
            </a:ln>
            <a:effectLst/>
          </c:spPr>
          <c:invertIfNegative val="0"/>
          <c:cat>
            <c:strRef>
              <c:f>'3.Lists scores(do not delete)'!$A$125:$A$130</c:f>
              <c:strCache>
                <c:ptCount val="6"/>
                <c:pt idx="0">
                  <c:v>ENERGY</c:v>
                </c:pt>
                <c:pt idx="1">
                  <c:v>TRANSPORT</c:v>
                </c:pt>
                <c:pt idx="2">
                  <c:v>AGRICULTURE</c:v>
                </c:pt>
                <c:pt idx="3">
                  <c:v>INDUSTRY</c:v>
                </c:pt>
                <c:pt idx="4">
                  <c:v>WASTE</c:v>
                </c:pt>
                <c:pt idx="5">
                  <c:v>FORESTRY</c:v>
                </c:pt>
              </c:strCache>
            </c:strRef>
          </c:cat>
          <c:val>
            <c:numRef>
              <c:f>'3.Lists scores(do not delete)'!$C$125:$C$130</c:f>
              <c:numCache>
                <c:formatCode>General</c:formatCode>
                <c:ptCount val="6"/>
                <c:pt idx="0">
                  <c:v>1</c:v>
                </c:pt>
                <c:pt idx="1">
                  <c:v>0</c:v>
                </c:pt>
                <c:pt idx="2">
                  <c:v>0</c:v>
                </c:pt>
                <c:pt idx="3">
                  <c:v>0</c:v>
                </c:pt>
                <c:pt idx="4">
                  <c:v>1</c:v>
                </c:pt>
                <c:pt idx="5">
                  <c:v>3</c:v>
                </c:pt>
              </c:numCache>
            </c:numRef>
          </c:val>
          <c:extLst>
            <c:ext xmlns:c16="http://schemas.microsoft.com/office/drawing/2014/chart" uri="{C3380CC4-5D6E-409C-BE32-E72D297353CC}">
              <c16:uniqueId val="{00000001-8555-417A-B1BE-A5D67DF118A1}"/>
            </c:ext>
          </c:extLst>
        </c:ser>
        <c:ser>
          <c:idx val="2"/>
          <c:order val="2"/>
          <c:tx>
            <c:strRef>
              <c:f>'3.Lists scores(do not delete)'!$D$124</c:f>
              <c:strCache>
                <c:ptCount val="1"/>
                <c:pt idx="0">
                  <c:v>Beyond NDC</c:v>
                </c:pt>
              </c:strCache>
            </c:strRef>
          </c:tx>
          <c:spPr>
            <a:solidFill>
              <a:schemeClr val="accent3"/>
            </a:solidFill>
            <a:ln>
              <a:noFill/>
            </a:ln>
            <a:effectLst/>
          </c:spPr>
          <c:invertIfNegative val="0"/>
          <c:cat>
            <c:strRef>
              <c:f>'3.Lists scores(do not delete)'!$A$125:$A$130</c:f>
              <c:strCache>
                <c:ptCount val="6"/>
                <c:pt idx="0">
                  <c:v>ENERGY</c:v>
                </c:pt>
                <c:pt idx="1">
                  <c:v>TRANSPORT</c:v>
                </c:pt>
                <c:pt idx="2">
                  <c:v>AGRICULTURE</c:v>
                </c:pt>
                <c:pt idx="3">
                  <c:v>INDUSTRY</c:v>
                </c:pt>
                <c:pt idx="4">
                  <c:v>WASTE</c:v>
                </c:pt>
                <c:pt idx="5">
                  <c:v>FORESTRY</c:v>
                </c:pt>
              </c:strCache>
            </c:strRef>
          </c:cat>
          <c:val>
            <c:numRef>
              <c:f>'3.Lists scores(do not delete)'!$D$125:$D$130</c:f>
              <c:numCache>
                <c:formatCode>General</c:formatCode>
                <c:ptCount val="6"/>
                <c:pt idx="0">
                  <c:v>1</c:v>
                </c:pt>
                <c:pt idx="1">
                  <c:v>2</c:v>
                </c:pt>
                <c:pt idx="2">
                  <c:v>2</c:v>
                </c:pt>
                <c:pt idx="3">
                  <c:v>2</c:v>
                </c:pt>
                <c:pt idx="4">
                  <c:v>1</c:v>
                </c:pt>
                <c:pt idx="5">
                  <c:v>0</c:v>
                </c:pt>
              </c:numCache>
            </c:numRef>
          </c:val>
          <c:extLst>
            <c:ext xmlns:c16="http://schemas.microsoft.com/office/drawing/2014/chart" uri="{C3380CC4-5D6E-409C-BE32-E72D297353CC}">
              <c16:uniqueId val="{00000002-8555-417A-B1BE-A5D67DF118A1}"/>
            </c:ext>
          </c:extLst>
        </c:ser>
        <c:dLbls>
          <c:showLegendKey val="0"/>
          <c:showVal val="0"/>
          <c:showCatName val="0"/>
          <c:showSerName val="0"/>
          <c:showPercent val="0"/>
          <c:showBubbleSize val="0"/>
        </c:dLbls>
        <c:gapWidth val="219"/>
        <c:overlap val="-27"/>
        <c:axId val="2082374575"/>
        <c:axId val="2082375055"/>
      </c:barChart>
      <c:catAx>
        <c:axId val="2082374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2375055"/>
        <c:crosses val="autoZero"/>
        <c:auto val="1"/>
        <c:lblAlgn val="ctr"/>
        <c:lblOffset val="100"/>
        <c:noMultiLvlLbl val="0"/>
      </c:catAx>
      <c:valAx>
        <c:axId val="2082375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23745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ACTIVITY TYPES WITH A SCORE ABOVE AVERAGE BY SECTOR AND BY CARBON MECHANISM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'3.Lists scores(do not delete)'!$B$165</c:f>
              <c:strCache>
                <c:ptCount val="1"/>
                <c:pt idx="0">
                  <c:v>A6 ABOVE AVG ACTIVITY TYPES</c:v>
                </c:pt>
              </c:strCache>
            </c:strRef>
          </c:tx>
          <c:spPr>
            <a:solidFill>
              <a:schemeClr val="accent1"/>
            </a:solidFill>
            <a:ln>
              <a:noFill/>
            </a:ln>
            <a:effectLst/>
          </c:spPr>
          <c:invertIfNegative val="0"/>
          <c:cat>
            <c:strRef>
              <c:f>'3.Lists scores(do not delete)'!$A$166:$A$171</c:f>
              <c:strCache>
                <c:ptCount val="6"/>
                <c:pt idx="0">
                  <c:v>ENERGY</c:v>
                </c:pt>
                <c:pt idx="1">
                  <c:v>AGRICULTURE</c:v>
                </c:pt>
                <c:pt idx="2">
                  <c:v>WASTE</c:v>
                </c:pt>
                <c:pt idx="3">
                  <c:v>TRANSPORT</c:v>
                </c:pt>
                <c:pt idx="4">
                  <c:v>FORESTRY</c:v>
                </c:pt>
                <c:pt idx="5">
                  <c:v>INDUSTRY</c:v>
                </c:pt>
              </c:strCache>
            </c:strRef>
          </c:cat>
          <c:val>
            <c:numRef>
              <c:f>'3.Lists scores(do not delete)'!$B$166:$B$171</c:f>
              <c:numCache>
                <c:formatCode>General</c:formatCode>
                <c:ptCount val="6"/>
                <c:pt idx="0">
                  <c:v>3</c:v>
                </c:pt>
                <c:pt idx="1">
                  <c:v>2</c:v>
                </c:pt>
                <c:pt idx="2">
                  <c:v>2</c:v>
                </c:pt>
                <c:pt idx="3">
                  <c:v>2</c:v>
                </c:pt>
                <c:pt idx="4">
                  <c:v>3</c:v>
                </c:pt>
                <c:pt idx="5">
                  <c:v>2</c:v>
                </c:pt>
              </c:numCache>
            </c:numRef>
          </c:val>
          <c:extLst>
            <c:ext xmlns:c16="http://schemas.microsoft.com/office/drawing/2014/chart" uri="{C3380CC4-5D6E-409C-BE32-E72D297353CC}">
              <c16:uniqueId val="{00000000-7BC0-4E88-BBCD-2890DA390BF7}"/>
            </c:ext>
          </c:extLst>
        </c:ser>
        <c:ser>
          <c:idx val="1"/>
          <c:order val="1"/>
          <c:tx>
            <c:strRef>
              <c:f>'3.Lists scores(do not delete)'!$C$165</c:f>
              <c:strCache>
                <c:ptCount val="1"/>
                <c:pt idx="0">
                  <c:v>VCM ABOVE AVG ACTIVITY TYPES (FOR GRAPH)</c:v>
                </c:pt>
              </c:strCache>
            </c:strRef>
          </c:tx>
          <c:spPr>
            <a:solidFill>
              <a:schemeClr val="accent2"/>
            </a:solidFill>
            <a:ln>
              <a:noFill/>
            </a:ln>
            <a:effectLst/>
          </c:spPr>
          <c:invertIfNegative val="0"/>
          <c:cat>
            <c:strRef>
              <c:f>'3.Lists scores(do not delete)'!$A$166:$A$171</c:f>
              <c:strCache>
                <c:ptCount val="6"/>
                <c:pt idx="0">
                  <c:v>ENERGY</c:v>
                </c:pt>
                <c:pt idx="1">
                  <c:v>AGRICULTURE</c:v>
                </c:pt>
                <c:pt idx="2">
                  <c:v>WASTE</c:v>
                </c:pt>
                <c:pt idx="3">
                  <c:v>TRANSPORT</c:v>
                </c:pt>
                <c:pt idx="4">
                  <c:v>FORESTRY</c:v>
                </c:pt>
                <c:pt idx="5">
                  <c:v>INDUSTRY</c:v>
                </c:pt>
              </c:strCache>
            </c:strRef>
          </c:cat>
          <c:val>
            <c:numRef>
              <c:f>'3.Lists scores(do not delete)'!$C$166:$C$171</c:f>
              <c:numCache>
                <c:formatCode>General</c:formatCode>
                <c:ptCount val="6"/>
                <c:pt idx="0">
                  <c:v>4</c:v>
                </c:pt>
                <c:pt idx="1">
                  <c:v>4</c:v>
                </c:pt>
                <c:pt idx="2">
                  <c:v>1</c:v>
                </c:pt>
                <c:pt idx="3">
                  <c:v>0</c:v>
                </c:pt>
                <c:pt idx="4">
                  <c:v>5</c:v>
                </c:pt>
                <c:pt idx="5">
                  <c:v>6</c:v>
                </c:pt>
              </c:numCache>
            </c:numRef>
          </c:val>
          <c:extLst>
            <c:ext xmlns:c16="http://schemas.microsoft.com/office/drawing/2014/chart" uri="{C3380CC4-5D6E-409C-BE32-E72D297353CC}">
              <c16:uniqueId val="{00000001-7BC0-4E88-BBCD-2890DA390BF7}"/>
            </c:ext>
          </c:extLst>
        </c:ser>
        <c:dLbls>
          <c:showLegendKey val="0"/>
          <c:showVal val="0"/>
          <c:showCatName val="0"/>
          <c:showSerName val="0"/>
          <c:showPercent val="0"/>
          <c:showBubbleSize val="0"/>
        </c:dLbls>
        <c:gapWidth val="219"/>
        <c:overlap val="-27"/>
        <c:axId val="2036442031"/>
        <c:axId val="2082920127"/>
      </c:barChart>
      <c:catAx>
        <c:axId val="2036442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2920127"/>
        <c:crosses val="autoZero"/>
        <c:auto val="1"/>
        <c:lblAlgn val="ctr"/>
        <c:lblOffset val="100"/>
        <c:noMultiLvlLbl val="0"/>
      </c:catAx>
      <c:valAx>
        <c:axId val="20829201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44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468313</xdr:colOff>
      <xdr:row>0</xdr:row>
      <xdr:rowOff>243417</xdr:rowOff>
    </xdr:from>
    <xdr:to>
      <xdr:col>15</xdr:col>
      <xdr:colOff>125414</xdr:colOff>
      <xdr:row>20</xdr:row>
      <xdr:rowOff>238125</xdr:rowOff>
    </xdr:to>
    <xdr:graphicFrame macro="">
      <xdr:nvGraphicFramePr>
        <xdr:cNvPr id="4" name="Chart 3">
          <a:extLst>
            <a:ext uri="{FF2B5EF4-FFF2-40B4-BE49-F238E27FC236}">
              <a16:creationId xmlns:a16="http://schemas.microsoft.com/office/drawing/2014/main" id="{1E3E1444-871A-2B6B-5B85-2D14B6228C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51859</xdr:colOff>
      <xdr:row>27</xdr:row>
      <xdr:rowOff>99622</xdr:rowOff>
    </xdr:from>
    <xdr:to>
      <xdr:col>3</xdr:col>
      <xdr:colOff>1690159</xdr:colOff>
      <xdr:row>49</xdr:row>
      <xdr:rowOff>113909</xdr:rowOff>
    </xdr:to>
    <xdr:graphicFrame macro="">
      <xdr:nvGraphicFramePr>
        <xdr:cNvPr id="5" name="Chart 4">
          <a:extLst>
            <a:ext uri="{FF2B5EF4-FFF2-40B4-BE49-F238E27FC236}">
              <a16:creationId xmlns:a16="http://schemas.microsoft.com/office/drawing/2014/main" id="{151A26A0-E3B7-737D-DC03-76F7E97B1F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444501</xdr:colOff>
      <xdr:row>27</xdr:row>
      <xdr:rowOff>99622</xdr:rowOff>
    </xdr:from>
    <xdr:to>
      <xdr:col>15</xdr:col>
      <xdr:colOff>149226</xdr:colOff>
      <xdr:row>49</xdr:row>
      <xdr:rowOff>116417</xdr:rowOff>
    </xdr:to>
    <xdr:graphicFrame macro="">
      <xdr:nvGraphicFramePr>
        <xdr:cNvPr id="6" name="Chart 5">
          <a:extLst>
            <a:ext uri="{FF2B5EF4-FFF2-40B4-BE49-F238E27FC236}">
              <a16:creationId xmlns:a16="http://schemas.microsoft.com/office/drawing/2014/main" id="{AB56ADEE-EA1F-4315-A2FC-F286E4DFC6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694764</xdr:colOff>
      <xdr:row>28</xdr:row>
      <xdr:rowOff>44825</xdr:rowOff>
    </xdr:from>
    <xdr:to>
      <xdr:col>17</xdr:col>
      <xdr:colOff>481852</xdr:colOff>
      <xdr:row>55</xdr:row>
      <xdr:rowOff>89648</xdr:rowOff>
    </xdr:to>
    <xdr:graphicFrame macro="">
      <xdr:nvGraphicFramePr>
        <xdr:cNvPr id="2" name="Chart 1">
          <a:extLst>
            <a:ext uri="{FF2B5EF4-FFF2-40B4-BE49-F238E27FC236}">
              <a16:creationId xmlns:a16="http://schemas.microsoft.com/office/drawing/2014/main" id="{278A34B5-70FB-4FE2-A25A-C18FD26E49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302684</xdr:colOff>
      <xdr:row>12</xdr:row>
      <xdr:rowOff>137582</xdr:rowOff>
    </xdr:from>
    <xdr:to>
      <xdr:col>2</xdr:col>
      <xdr:colOff>3747560</xdr:colOff>
      <xdr:row>32</xdr:row>
      <xdr:rowOff>13755</xdr:rowOff>
    </xdr:to>
    <xdr:graphicFrame macro="">
      <xdr:nvGraphicFramePr>
        <xdr:cNvPr id="2" name="Chart 1">
          <a:extLst>
            <a:ext uri="{FF2B5EF4-FFF2-40B4-BE49-F238E27FC236}">
              <a16:creationId xmlns:a16="http://schemas.microsoft.com/office/drawing/2014/main" id="{42F0B20A-F506-E733-0B30-DD2ECD034C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3857627</xdr:colOff>
      <xdr:row>12</xdr:row>
      <xdr:rowOff>137582</xdr:rowOff>
    </xdr:from>
    <xdr:to>
      <xdr:col>5</xdr:col>
      <xdr:colOff>9528</xdr:colOff>
      <xdr:row>32</xdr:row>
      <xdr:rowOff>13757</xdr:rowOff>
    </xdr:to>
    <xdr:graphicFrame macro="">
      <xdr:nvGraphicFramePr>
        <xdr:cNvPr id="7" name="Chart 6">
          <a:extLst>
            <a:ext uri="{FF2B5EF4-FFF2-40B4-BE49-F238E27FC236}">
              <a16:creationId xmlns:a16="http://schemas.microsoft.com/office/drawing/2014/main" id="{E39F3B36-031B-49CF-B159-9C6B35D369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352425</xdr:colOff>
      <xdr:row>123</xdr:row>
      <xdr:rowOff>33337</xdr:rowOff>
    </xdr:from>
    <xdr:to>
      <xdr:col>10</xdr:col>
      <xdr:colOff>533400</xdr:colOff>
      <xdr:row>137</xdr:row>
      <xdr:rowOff>52387</xdr:rowOff>
    </xdr:to>
    <xdr:graphicFrame macro="">
      <xdr:nvGraphicFramePr>
        <xdr:cNvPr id="2" name="Chart 1">
          <a:extLst>
            <a:ext uri="{FF2B5EF4-FFF2-40B4-BE49-F238E27FC236}">
              <a16:creationId xmlns:a16="http://schemas.microsoft.com/office/drawing/2014/main" id="{940F9165-40A4-F4C4-D49A-9E8D3F4FD1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304799</xdr:colOff>
      <xdr:row>161</xdr:row>
      <xdr:rowOff>66675</xdr:rowOff>
    </xdr:from>
    <xdr:to>
      <xdr:col>10</xdr:col>
      <xdr:colOff>419099</xdr:colOff>
      <xdr:row>172</xdr:row>
      <xdr:rowOff>23812</xdr:rowOff>
    </xdr:to>
    <xdr:graphicFrame macro="">
      <xdr:nvGraphicFramePr>
        <xdr:cNvPr id="3" name="Chart 2">
          <a:extLst>
            <a:ext uri="{FF2B5EF4-FFF2-40B4-BE49-F238E27FC236}">
              <a16:creationId xmlns:a16="http://schemas.microsoft.com/office/drawing/2014/main" id="{F1F13401-9713-FA69-D5B6-00354B012E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787E5-73C1-4DD2-AF0C-CF6478CDA9C9}">
  <sheetPr codeName="Sheet3">
    <tabColor theme="0" tint="-0.34998626667073579"/>
  </sheetPr>
  <dimension ref="A1:D24"/>
  <sheetViews>
    <sheetView showGridLines="0" tabSelected="1" zoomScale="90" zoomScaleNormal="90" workbookViewId="0">
      <selection activeCell="E4" sqref="E4"/>
    </sheetView>
  </sheetViews>
  <sheetFormatPr baseColWidth="10" defaultColWidth="9.140625" defaultRowHeight="15" x14ac:dyDescent="0.25"/>
  <cols>
    <col min="1" max="1" width="4.7109375" customWidth="1"/>
    <col min="2" max="2" width="2.7109375" customWidth="1"/>
    <col min="3" max="3" width="4.7109375" customWidth="1"/>
    <col min="4" max="4" width="180.7109375" customWidth="1"/>
  </cols>
  <sheetData>
    <row r="1" spans="1:4" ht="19.7" thickBot="1" x14ac:dyDescent="0.5">
      <c r="A1" s="367"/>
      <c r="B1" s="367"/>
      <c r="C1" s="188"/>
      <c r="D1" s="190"/>
    </row>
    <row r="2" spans="1:4" ht="30.2" customHeight="1" thickBot="1" x14ac:dyDescent="0.3">
      <c r="A2" s="191"/>
      <c r="B2" s="368" t="s">
        <v>0</v>
      </c>
      <c r="C2" s="369"/>
      <c r="D2" s="370"/>
    </row>
    <row r="3" spans="1:4" ht="21.95" customHeight="1" x14ac:dyDescent="0.45">
      <c r="A3" s="191"/>
      <c r="B3" s="371" t="s">
        <v>1</v>
      </c>
      <c r="C3" s="372"/>
      <c r="D3" s="373"/>
    </row>
    <row r="4" spans="1:4" ht="111.75" customHeight="1" thickBot="1" x14ac:dyDescent="0.3">
      <c r="A4" s="191"/>
      <c r="B4" s="374" t="s">
        <v>2</v>
      </c>
      <c r="C4" s="365"/>
      <c r="D4" s="366"/>
    </row>
    <row r="5" spans="1:4" ht="21.95" customHeight="1" x14ac:dyDescent="0.45">
      <c r="A5" s="191"/>
      <c r="B5" s="375" t="s">
        <v>3</v>
      </c>
      <c r="C5" s="376"/>
      <c r="D5" s="377"/>
    </row>
    <row r="6" spans="1:4" ht="70.5" customHeight="1" x14ac:dyDescent="0.25">
      <c r="A6" s="191"/>
      <c r="B6" s="352" t="s">
        <v>4</v>
      </c>
      <c r="C6" s="353"/>
      <c r="D6" s="354"/>
    </row>
    <row r="7" spans="1:4" ht="21.95" customHeight="1" x14ac:dyDescent="0.45">
      <c r="A7" s="191"/>
      <c r="B7" s="362" t="s">
        <v>5</v>
      </c>
      <c r="C7" s="363"/>
      <c r="D7" s="364"/>
    </row>
    <row r="8" spans="1:4" ht="24.95" customHeight="1" x14ac:dyDescent="0.4">
      <c r="A8" s="201"/>
      <c r="B8" s="359" t="s">
        <v>6</v>
      </c>
      <c r="C8" s="360"/>
      <c r="D8" s="361"/>
    </row>
    <row r="9" spans="1:4" ht="104.1" customHeight="1" x14ac:dyDescent="0.25">
      <c r="A9" s="191"/>
      <c r="B9" s="315" t="s">
        <v>7</v>
      </c>
      <c r="C9" s="355" t="s">
        <v>8</v>
      </c>
      <c r="D9" s="356"/>
    </row>
    <row r="10" spans="1:4" ht="68.099999999999994" customHeight="1" x14ac:dyDescent="0.25">
      <c r="A10" s="188"/>
      <c r="B10" s="315" t="s">
        <v>7</v>
      </c>
      <c r="C10" s="355" t="s">
        <v>9</v>
      </c>
      <c r="D10" s="356"/>
    </row>
    <row r="11" spans="1:4" ht="21.95" customHeight="1" x14ac:dyDescent="0.45">
      <c r="A11" s="188"/>
      <c r="B11" s="362" t="s">
        <v>10</v>
      </c>
      <c r="C11" s="363"/>
      <c r="D11" s="364"/>
    </row>
    <row r="12" spans="1:4" ht="126.75" customHeight="1" x14ac:dyDescent="0.25">
      <c r="A12" s="188"/>
      <c r="B12" s="352" t="s">
        <v>11</v>
      </c>
      <c r="C12" s="353"/>
      <c r="D12" s="354"/>
    </row>
    <row r="13" spans="1:4" ht="21.95" customHeight="1" x14ac:dyDescent="0.25">
      <c r="A13" s="188"/>
      <c r="B13" s="317"/>
      <c r="C13" s="357" t="s">
        <v>12</v>
      </c>
      <c r="D13" s="358"/>
    </row>
    <row r="14" spans="1:4" ht="64.150000000000006" customHeight="1" x14ac:dyDescent="0.25">
      <c r="A14" s="188"/>
      <c r="B14" s="314"/>
      <c r="C14" s="353" t="s">
        <v>13</v>
      </c>
      <c r="D14" s="354"/>
    </row>
    <row r="15" spans="1:4" ht="21.95" customHeight="1" x14ac:dyDescent="0.25">
      <c r="A15" s="188"/>
      <c r="B15" s="317"/>
      <c r="C15" s="357" t="s">
        <v>14</v>
      </c>
      <c r="D15" s="358"/>
    </row>
    <row r="16" spans="1:4" ht="64.150000000000006" customHeight="1" x14ac:dyDescent="0.25">
      <c r="A16" s="188"/>
      <c r="B16" s="314"/>
      <c r="C16" s="353" t="s">
        <v>15</v>
      </c>
      <c r="D16" s="354"/>
    </row>
    <row r="17" spans="1:4" ht="21.95" customHeight="1" x14ac:dyDescent="0.25">
      <c r="A17" s="188"/>
      <c r="B17" s="317"/>
      <c r="C17" s="357" t="s">
        <v>16</v>
      </c>
      <c r="D17" s="358"/>
    </row>
    <row r="18" spans="1:4" ht="64.150000000000006" customHeight="1" thickBot="1" x14ac:dyDescent="0.3">
      <c r="A18" s="188"/>
      <c r="B18" s="316"/>
      <c r="C18" s="365" t="s">
        <v>17</v>
      </c>
      <c r="D18" s="366"/>
    </row>
    <row r="19" spans="1:4" ht="50.1" customHeight="1" thickBot="1" x14ac:dyDescent="0.3">
      <c r="A19" s="188"/>
      <c r="B19" s="349" t="s">
        <v>18</v>
      </c>
      <c r="C19" s="350"/>
      <c r="D19" s="351"/>
    </row>
    <row r="20" spans="1:4" ht="19.149999999999999" x14ac:dyDescent="0.45">
      <c r="A20" s="188"/>
      <c r="B20" s="188"/>
      <c r="C20" s="188"/>
      <c r="D20" s="190"/>
    </row>
    <row r="21" spans="1:4" ht="19.149999999999999" x14ac:dyDescent="0.45">
      <c r="A21" s="188"/>
      <c r="B21" s="188"/>
      <c r="C21" s="188"/>
      <c r="D21" s="189"/>
    </row>
    <row r="22" spans="1:4" ht="19.149999999999999" x14ac:dyDescent="0.45">
      <c r="A22" s="188"/>
      <c r="B22" s="188"/>
      <c r="C22" s="188"/>
      <c r="D22" s="189"/>
    </row>
    <row r="23" spans="1:4" ht="19.149999999999999" x14ac:dyDescent="0.45">
      <c r="A23" s="188"/>
      <c r="B23" s="188"/>
      <c r="C23" s="188"/>
      <c r="D23" s="189"/>
    </row>
    <row r="24" spans="1:4" ht="19.149999999999999" x14ac:dyDescent="0.45">
      <c r="A24" s="188"/>
      <c r="B24" s="188"/>
      <c r="C24" s="188"/>
      <c r="D24" s="189"/>
    </row>
  </sheetData>
  <sheetProtection algorithmName="SHA-512" hashValue="uYtY4f4a7AlFWNHJQbbWlWiRFpNNkLs5mxtzipuk2Wy8yVOLxibWum7SgFGC+bJ33MMx0F0KNz6RQGJfaVdu0g==" saltValue="f9Iuy3rW1bU7JYXMq/LMxw==" spinCount="100000" sheet="1" objects="1" scenarios="1"/>
  <mergeCells count="19">
    <mergeCell ref="A1:B1"/>
    <mergeCell ref="B2:D2"/>
    <mergeCell ref="B3:D3"/>
    <mergeCell ref="B4:D4"/>
    <mergeCell ref="B5:D5"/>
    <mergeCell ref="B19:D19"/>
    <mergeCell ref="B6:D6"/>
    <mergeCell ref="C9:D9"/>
    <mergeCell ref="C10:D10"/>
    <mergeCell ref="C13:D13"/>
    <mergeCell ref="C14:D14"/>
    <mergeCell ref="B8:D8"/>
    <mergeCell ref="B11:D11"/>
    <mergeCell ref="B12:D12"/>
    <mergeCell ref="C16:D16"/>
    <mergeCell ref="C18:D18"/>
    <mergeCell ref="C15:D15"/>
    <mergeCell ref="C17:D17"/>
    <mergeCell ref="B7:D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C152A-5D77-457D-BC66-41BB15C18A3E}">
  <sheetPr codeName="Sheet11">
    <tabColor theme="7"/>
  </sheetPr>
  <dimension ref="A1:Q83"/>
  <sheetViews>
    <sheetView showGridLines="0" topLeftCell="A13" zoomScale="80" zoomScaleNormal="80" workbookViewId="0">
      <selection activeCell="D66" sqref="D66"/>
    </sheetView>
  </sheetViews>
  <sheetFormatPr baseColWidth="10" defaultColWidth="9.140625" defaultRowHeight="16.5" x14ac:dyDescent="0.35"/>
  <cols>
    <col min="1" max="1" width="4.7109375" style="17" customWidth="1"/>
    <col min="2" max="2" width="14.42578125" style="17" customWidth="1"/>
    <col min="3" max="3" width="56.7109375" style="17" bestFit="1" customWidth="1"/>
    <col min="4" max="4" width="122.28515625" style="17" customWidth="1"/>
    <col min="5" max="5" width="13.42578125" style="24" customWidth="1"/>
    <col min="6" max="6" width="7.28515625" style="41" customWidth="1"/>
    <col min="7" max="7" width="10.140625" style="42" customWidth="1"/>
    <col min="8" max="8" width="9.42578125" style="42" customWidth="1"/>
    <col min="9" max="9" width="9.140625" style="41"/>
    <col min="10" max="10" width="13.85546875" style="41" customWidth="1"/>
    <col min="11" max="11" width="14.7109375" style="41" customWidth="1"/>
    <col min="12" max="12" width="12.28515625" style="63" customWidth="1"/>
    <col min="13" max="13" width="1.5703125" style="17" customWidth="1"/>
    <col min="14" max="16384" width="9.140625" style="17"/>
  </cols>
  <sheetData>
    <row r="1" spans="1:17" ht="20.25" customHeight="1" thickBot="1" x14ac:dyDescent="0.25">
      <c r="A1" s="15"/>
      <c r="B1" s="537"/>
      <c r="C1" s="537"/>
      <c r="D1" s="537"/>
      <c r="E1" s="537"/>
      <c r="F1" s="537"/>
      <c r="G1" s="537"/>
      <c r="H1" s="537"/>
      <c r="I1" s="537"/>
      <c r="J1" s="537"/>
      <c r="K1" s="537"/>
      <c r="L1" s="537"/>
    </row>
    <row r="2" spans="1:17" ht="30.2" customHeight="1" thickBot="1" x14ac:dyDescent="0.55000000000000004">
      <c r="A2" s="15"/>
      <c r="B2" s="561" t="s">
        <v>190</v>
      </c>
      <c r="C2" s="562"/>
      <c r="D2" s="562"/>
      <c r="E2" s="562"/>
      <c r="F2" s="562"/>
      <c r="G2" s="562"/>
      <c r="H2" s="562"/>
      <c r="I2" s="562"/>
      <c r="J2" s="562"/>
      <c r="K2" s="562"/>
      <c r="L2" s="563"/>
      <c r="M2" s="15"/>
      <c r="N2" s="15"/>
    </row>
    <row r="3" spans="1:17" ht="20.100000000000001" customHeight="1" x14ac:dyDescent="0.35">
      <c r="A3" s="15"/>
      <c r="B3" s="564" t="s">
        <v>191</v>
      </c>
      <c r="C3" s="565"/>
      <c r="D3" s="573"/>
      <c r="E3" s="574"/>
      <c r="F3" s="574"/>
      <c r="G3" s="574"/>
      <c r="H3" s="574"/>
      <c r="I3" s="574"/>
      <c r="J3" s="574"/>
      <c r="K3" s="574"/>
      <c r="L3" s="575"/>
      <c r="M3" s="15"/>
      <c r="N3" s="276"/>
      <c r="O3" s="276"/>
      <c r="P3" s="276"/>
      <c r="Q3" s="276"/>
    </row>
    <row r="4" spans="1:17" ht="20.100000000000001" customHeight="1" x14ac:dyDescent="0.35">
      <c r="A4" s="15"/>
      <c r="B4" s="566" t="s">
        <v>192</v>
      </c>
      <c r="C4" s="567"/>
      <c r="D4" s="576"/>
      <c r="E4" s="577"/>
      <c r="F4" s="577"/>
      <c r="G4" s="577"/>
      <c r="H4" s="577"/>
      <c r="I4" s="577"/>
      <c r="J4" s="577"/>
      <c r="K4" s="577"/>
      <c r="L4" s="578"/>
      <c r="M4" s="15"/>
      <c r="N4" s="276"/>
      <c r="O4" s="276"/>
      <c r="P4" s="276"/>
      <c r="Q4" s="276"/>
    </row>
    <row r="5" spans="1:17" ht="20.100000000000001" customHeight="1" x14ac:dyDescent="0.35">
      <c r="A5" s="15"/>
      <c r="B5" s="566" t="s">
        <v>193</v>
      </c>
      <c r="C5" s="567"/>
      <c r="D5" s="576"/>
      <c r="E5" s="577"/>
      <c r="F5" s="577"/>
      <c r="G5" s="577"/>
      <c r="H5" s="577"/>
      <c r="I5" s="577"/>
      <c r="J5" s="577"/>
      <c r="K5" s="577"/>
      <c r="L5" s="578"/>
      <c r="M5" s="15"/>
      <c r="N5" s="276"/>
      <c r="O5" s="276"/>
      <c r="P5" s="276"/>
      <c r="Q5" s="276"/>
    </row>
    <row r="6" spans="1:17" ht="20.100000000000001" customHeight="1" x14ac:dyDescent="0.35">
      <c r="A6" s="15"/>
      <c r="B6" s="566" t="s">
        <v>194</v>
      </c>
      <c r="C6" s="567"/>
      <c r="D6" s="576"/>
      <c r="E6" s="577"/>
      <c r="F6" s="577"/>
      <c r="G6" s="577"/>
      <c r="H6" s="577"/>
      <c r="I6" s="577"/>
      <c r="J6" s="577"/>
      <c r="K6" s="577"/>
      <c r="L6" s="578"/>
      <c r="M6" s="15"/>
      <c r="N6" s="276"/>
      <c r="O6" s="276"/>
      <c r="P6" s="276"/>
      <c r="Q6" s="276"/>
    </row>
    <row r="7" spans="1:17" ht="20.100000000000001" customHeight="1" thickBot="1" x14ac:dyDescent="0.4">
      <c r="A7" s="15"/>
      <c r="B7" s="571" t="s">
        <v>195</v>
      </c>
      <c r="C7" s="572"/>
      <c r="D7" s="579"/>
      <c r="E7" s="580"/>
      <c r="F7" s="580"/>
      <c r="G7" s="580"/>
      <c r="H7" s="580"/>
      <c r="I7" s="580"/>
      <c r="J7" s="580"/>
      <c r="K7" s="580"/>
      <c r="L7" s="581"/>
      <c r="M7" s="15"/>
      <c r="N7" s="276"/>
      <c r="O7" s="276"/>
      <c r="P7" s="276"/>
      <c r="Q7" s="276"/>
    </row>
    <row r="8" spans="1:17" ht="60" customHeight="1" thickBot="1" x14ac:dyDescent="0.4">
      <c r="A8" s="15"/>
      <c r="B8" s="537" t="s">
        <v>196</v>
      </c>
      <c r="C8" s="537"/>
      <c r="D8" s="537"/>
      <c r="E8" s="537"/>
      <c r="F8" s="537"/>
      <c r="G8" s="537"/>
      <c r="H8" s="537"/>
      <c r="I8" s="537"/>
      <c r="J8" s="537"/>
      <c r="K8" s="537"/>
      <c r="L8" s="62"/>
      <c r="M8" s="15"/>
      <c r="N8" s="276"/>
      <c r="O8" s="276"/>
      <c r="P8" s="276"/>
      <c r="Q8" s="276"/>
    </row>
    <row r="9" spans="1:17" s="75" customFormat="1" ht="30.2" customHeight="1" x14ac:dyDescent="0.25">
      <c r="A9" s="76"/>
      <c r="B9" s="568" t="s">
        <v>197</v>
      </c>
      <c r="C9" s="569"/>
      <c r="D9" s="569"/>
      <c r="E9" s="569"/>
      <c r="F9" s="569"/>
      <c r="G9" s="569"/>
      <c r="H9" s="569"/>
      <c r="I9" s="569"/>
      <c r="J9" s="569"/>
      <c r="K9" s="569"/>
      <c r="L9" s="570"/>
      <c r="M9" s="76"/>
      <c r="N9" s="276"/>
      <c r="O9" s="276"/>
      <c r="P9" s="276"/>
      <c r="Q9" s="276"/>
    </row>
    <row r="10" spans="1:17" s="254" customFormat="1" ht="39.950000000000003" customHeight="1" x14ac:dyDescent="0.2">
      <c r="A10" s="253"/>
      <c r="B10" s="306"/>
      <c r="C10" s="307"/>
      <c r="D10" s="307"/>
      <c r="E10" s="86" t="s">
        <v>198</v>
      </c>
      <c r="F10" s="308" t="s">
        <v>199</v>
      </c>
      <c r="G10" s="309" t="s">
        <v>200</v>
      </c>
      <c r="H10" s="310" t="s">
        <v>201</v>
      </c>
      <c r="I10" s="311" t="s">
        <v>202</v>
      </c>
      <c r="J10" s="308" t="s">
        <v>203</v>
      </c>
      <c r="K10" s="308" t="s">
        <v>204</v>
      </c>
      <c r="L10" s="312" t="s">
        <v>205</v>
      </c>
      <c r="M10" s="253"/>
      <c r="N10" s="313"/>
      <c r="O10" s="313"/>
      <c r="P10" s="313"/>
      <c r="Q10" s="313"/>
    </row>
    <row r="11" spans="1:17" s="293" customFormat="1" ht="20.100000000000001" customHeight="1" x14ac:dyDescent="0.25">
      <c r="A11" s="290"/>
      <c r="B11" s="287" t="s">
        <v>206</v>
      </c>
      <c r="C11" s="288" t="s">
        <v>207</v>
      </c>
      <c r="D11" s="289" t="s">
        <v>208</v>
      </c>
      <c r="E11" s="289"/>
      <c r="F11" s="291"/>
      <c r="G11" s="46"/>
      <c r="H11" s="93"/>
      <c r="I11" s="291"/>
      <c r="J11" s="47"/>
      <c r="K11" s="47"/>
      <c r="L11" s="292"/>
      <c r="M11" s="290"/>
      <c r="N11" s="294"/>
      <c r="O11" s="294"/>
      <c r="P11" s="294"/>
      <c r="Q11" s="294"/>
    </row>
    <row r="12" spans="1:17" ht="20.100000000000001" customHeight="1" x14ac:dyDescent="0.35">
      <c r="A12" s="15"/>
      <c r="B12" s="553" t="s">
        <v>209</v>
      </c>
      <c r="C12" s="554"/>
      <c r="D12" s="554"/>
      <c r="E12" s="96"/>
      <c r="F12" s="96"/>
      <c r="G12" s="96"/>
      <c r="H12" s="94"/>
      <c r="I12" s="96"/>
      <c r="J12" s="96"/>
      <c r="K12" s="96"/>
      <c r="L12" s="277"/>
      <c r="M12" s="15"/>
      <c r="N12" s="276"/>
      <c r="O12" s="276"/>
      <c r="P12" s="276"/>
      <c r="Q12" s="276"/>
    </row>
    <row r="13" spans="1:17" ht="20.100000000000001" customHeight="1" x14ac:dyDescent="0.35">
      <c r="A13" s="15"/>
      <c r="B13" s="278" t="s">
        <v>210</v>
      </c>
      <c r="C13" s="40"/>
      <c r="D13" s="48"/>
      <c r="E13" s="48"/>
      <c r="F13" s="49"/>
      <c r="G13" s="50"/>
      <c r="H13" s="95"/>
      <c r="I13" s="49"/>
      <c r="J13" s="51"/>
      <c r="K13" s="51"/>
      <c r="L13" s="279"/>
      <c r="M13" s="15"/>
      <c r="N13" s="276"/>
      <c r="O13" s="276"/>
      <c r="P13" s="276"/>
      <c r="Q13" s="276"/>
    </row>
    <row r="14" spans="1:17" ht="20.100000000000001" customHeight="1" x14ac:dyDescent="0.2">
      <c r="A14" s="15"/>
      <c r="B14" s="558" t="s">
        <v>211</v>
      </c>
      <c r="C14" s="559" t="s">
        <v>212</v>
      </c>
      <c r="D14" s="38" t="s">
        <v>213</v>
      </c>
      <c r="E14" s="345" t="s">
        <v>214</v>
      </c>
      <c r="F14" s="295">
        <v>30</v>
      </c>
      <c r="G14" s="550">
        <v>0.7</v>
      </c>
      <c r="H14" s="538">
        <v>0.3</v>
      </c>
      <c r="I14" s="53">
        <f t="shared" ref="I14:I21" si="0">IF(E14= "yes", F14, 0)</f>
        <v>30</v>
      </c>
      <c r="J14" s="557">
        <f>SUM(I14:I16)*G14</f>
        <v>70</v>
      </c>
      <c r="K14" s="542">
        <f>SUM(J14:J18)*H14</f>
        <v>30</v>
      </c>
      <c r="L14" s="544">
        <f>SUM(K14:K28)</f>
        <v>100</v>
      </c>
      <c r="M14" s="15"/>
      <c r="N14" s="276"/>
      <c r="O14" s="276"/>
      <c r="P14" s="276"/>
      <c r="Q14" s="276"/>
    </row>
    <row r="15" spans="1:17" ht="20.100000000000001" customHeight="1" x14ac:dyDescent="0.2">
      <c r="A15" s="15"/>
      <c r="B15" s="558"/>
      <c r="C15" s="559"/>
      <c r="D15" s="38" t="s">
        <v>215</v>
      </c>
      <c r="E15" s="346" t="s">
        <v>214</v>
      </c>
      <c r="F15" s="43">
        <v>30</v>
      </c>
      <c r="G15" s="550"/>
      <c r="H15" s="538"/>
      <c r="I15" s="54">
        <f t="shared" si="0"/>
        <v>30</v>
      </c>
      <c r="J15" s="547"/>
      <c r="K15" s="543"/>
      <c r="L15" s="545"/>
      <c r="M15" s="15"/>
      <c r="N15" s="276"/>
      <c r="O15" s="276"/>
      <c r="P15" s="276"/>
      <c r="Q15" s="276"/>
    </row>
    <row r="16" spans="1:17" ht="20.100000000000001" customHeight="1" x14ac:dyDescent="0.2">
      <c r="A16" s="15"/>
      <c r="B16" s="558"/>
      <c r="C16" s="559"/>
      <c r="D16" s="38" t="s">
        <v>216</v>
      </c>
      <c r="E16" s="346" t="s">
        <v>214</v>
      </c>
      <c r="F16" s="43">
        <v>40</v>
      </c>
      <c r="G16" s="551"/>
      <c r="H16" s="538"/>
      <c r="I16" s="54">
        <f t="shared" si="0"/>
        <v>40</v>
      </c>
      <c r="J16" s="547"/>
      <c r="K16" s="543"/>
      <c r="L16" s="545"/>
      <c r="M16" s="15"/>
      <c r="N16" s="276"/>
      <c r="O16" s="276"/>
      <c r="P16" s="276"/>
      <c r="Q16" s="276"/>
    </row>
    <row r="17" spans="1:14" ht="20.100000000000001" customHeight="1" x14ac:dyDescent="0.2">
      <c r="A17" s="15"/>
      <c r="B17" s="558"/>
      <c r="C17" s="559" t="s">
        <v>217</v>
      </c>
      <c r="D17" s="38" t="s">
        <v>218</v>
      </c>
      <c r="E17" s="346" t="s">
        <v>214</v>
      </c>
      <c r="F17" s="43">
        <v>40</v>
      </c>
      <c r="G17" s="549">
        <v>0.3</v>
      </c>
      <c r="H17" s="538"/>
      <c r="I17" s="54">
        <f t="shared" si="0"/>
        <v>40</v>
      </c>
      <c r="J17" s="547">
        <f>SUM(I17:I18)*G17</f>
        <v>30</v>
      </c>
      <c r="K17" s="543"/>
      <c r="L17" s="545"/>
      <c r="M17" s="15"/>
      <c r="N17" s="15"/>
    </row>
    <row r="18" spans="1:14" ht="20.100000000000001" customHeight="1" x14ac:dyDescent="0.2">
      <c r="A18" s="15"/>
      <c r="B18" s="558"/>
      <c r="C18" s="559"/>
      <c r="D18" s="38" t="s">
        <v>219</v>
      </c>
      <c r="E18" s="346" t="s">
        <v>214</v>
      </c>
      <c r="F18" s="43">
        <v>60</v>
      </c>
      <c r="G18" s="551"/>
      <c r="H18" s="538"/>
      <c r="I18" s="54">
        <f t="shared" si="0"/>
        <v>60</v>
      </c>
      <c r="J18" s="547"/>
      <c r="K18" s="543"/>
      <c r="L18" s="545"/>
      <c r="M18" s="15"/>
      <c r="N18" s="15"/>
    </row>
    <row r="19" spans="1:14" ht="20.100000000000001" customHeight="1" x14ac:dyDescent="0.2">
      <c r="A19" s="15"/>
      <c r="B19" s="558" t="s">
        <v>220</v>
      </c>
      <c r="C19" s="559" t="s">
        <v>221</v>
      </c>
      <c r="D19" s="38" t="s">
        <v>222</v>
      </c>
      <c r="E19" s="346" t="s">
        <v>214</v>
      </c>
      <c r="F19" s="43">
        <v>40</v>
      </c>
      <c r="G19" s="549">
        <v>0.7</v>
      </c>
      <c r="H19" s="538">
        <v>0.3</v>
      </c>
      <c r="I19" s="54">
        <f t="shared" si="0"/>
        <v>40</v>
      </c>
      <c r="J19" s="547">
        <f>SUM(I19:I20)*G19</f>
        <v>70</v>
      </c>
      <c r="K19" s="543">
        <f>SUM(J19:J21)*H19</f>
        <v>30</v>
      </c>
      <c r="L19" s="545"/>
      <c r="M19" s="15"/>
      <c r="N19" s="15"/>
    </row>
    <row r="20" spans="1:14" ht="20.100000000000001" customHeight="1" x14ac:dyDescent="0.2">
      <c r="A20" s="15"/>
      <c r="B20" s="558"/>
      <c r="C20" s="559"/>
      <c r="D20" s="38" t="s">
        <v>223</v>
      </c>
      <c r="E20" s="346" t="s">
        <v>214</v>
      </c>
      <c r="F20" s="43">
        <v>60</v>
      </c>
      <c r="G20" s="551"/>
      <c r="H20" s="538"/>
      <c r="I20" s="54">
        <f t="shared" si="0"/>
        <v>60</v>
      </c>
      <c r="J20" s="547"/>
      <c r="K20" s="543"/>
      <c r="L20" s="545"/>
      <c r="M20" s="15"/>
      <c r="N20" s="15"/>
    </row>
    <row r="21" spans="1:14" ht="33.950000000000003" customHeight="1" x14ac:dyDescent="0.2">
      <c r="A21" s="15"/>
      <c r="B21" s="558"/>
      <c r="C21" s="200" t="s">
        <v>224</v>
      </c>
      <c r="D21" s="38" t="s">
        <v>225</v>
      </c>
      <c r="E21" s="347" t="s">
        <v>214</v>
      </c>
      <c r="F21" s="296">
        <v>100</v>
      </c>
      <c r="G21" s="196">
        <v>0.3</v>
      </c>
      <c r="H21" s="538"/>
      <c r="I21" s="297">
        <f t="shared" si="0"/>
        <v>100</v>
      </c>
      <c r="J21" s="52">
        <f>I21*G21</f>
        <v>30</v>
      </c>
      <c r="K21" s="548"/>
      <c r="L21" s="545"/>
      <c r="M21" s="15"/>
      <c r="N21" s="15"/>
    </row>
    <row r="22" spans="1:14" ht="20.100000000000001" customHeight="1" x14ac:dyDescent="0.2">
      <c r="A22" s="15"/>
      <c r="B22" s="278" t="s">
        <v>226</v>
      </c>
      <c r="C22" s="40"/>
      <c r="D22" s="48"/>
      <c r="E22" s="48"/>
      <c r="F22" s="49"/>
      <c r="G22" s="50"/>
      <c r="H22" s="95"/>
      <c r="I22" s="49"/>
      <c r="J22" s="51"/>
      <c r="K22" s="51"/>
      <c r="L22" s="545"/>
      <c r="M22" s="15"/>
      <c r="N22" s="15"/>
    </row>
    <row r="23" spans="1:14" ht="20.100000000000001" customHeight="1" x14ac:dyDescent="0.2">
      <c r="A23" s="15"/>
      <c r="B23" s="558" t="s">
        <v>227</v>
      </c>
      <c r="C23" s="559" t="s">
        <v>228</v>
      </c>
      <c r="D23" s="38" t="s">
        <v>229</v>
      </c>
      <c r="E23" s="345" t="s">
        <v>214</v>
      </c>
      <c r="F23" s="295">
        <v>20</v>
      </c>
      <c r="G23" s="550">
        <v>0.7</v>
      </c>
      <c r="H23" s="538">
        <v>0.4</v>
      </c>
      <c r="I23" s="53">
        <f t="shared" ref="I23:I28" si="1">IF(E23= "yes", F23, 0)</f>
        <v>20</v>
      </c>
      <c r="J23" s="557">
        <f>SUM(I23:I26)*G23</f>
        <v>70</v>
      </c>
      <c r="K23" s="542">
        <f>SUM(J23:J28)*H23</f>
        <v>40</v>
      </c>
      <c r="L23" s="545"/>
      <c r="M23" s="15"/>
      <c r="N23" s="15"/>
    </row>
    <row r="24" spans="1:14" ht="20.100000000000001" customHeight="1" x14ac:dyDescent="0.2">
      <c r="A24" s="15"/>
      <c r="B24" s="558"/>
      <c r="C24" s="559"/>
      <c r="D24" s="38" t="s">
        <v>230</v>
      </c>
      <c r="E24" s="346" t="s">
        <v>214</v>
      </c>
      <c r="F24" s="43">
        <v>30</v>
      </c>
      <c r="G24" s="550"/>
      <c r="H24" s="538"/>
      <c r="I24" s="54">
        <f t="shared" si="1"/>
        <v>30</v>
      </c>
      <c r="J24" s="547"/>
      <c r="K24" s="543"/>
      <c r="L24" s="545"/>
      <c r="M24" s="15"/>
      <c r="N24" s="15"/>
    </row>
    <row r="25" spans="1:14" ht="33.950000000000003" customHeight="1" x14ac:dyDescent="0.2">
      <c r="A25" s="15"/>
      <c r="B25" s="558"/>
      <c r="C25" s="559"/>
      <c r="D25" s="38" t="s">
        <v>231</v>
      </c>
      <c r="E25" s="346" t="s">
        <v>214</v>
      </c>
      <c r="F25" s="43">
        <v>30</v>
      </c>
      <c r="G25" s="550"/>
      <c r="H25" s="538"/>
      <c r="I25" s="54">
        <f t="shared" si="1"/>
        <v>30</v>
      </c>
      <c r="J25" s="547"/>
      <c r="K25" s="543"/>
      <c r="L25" s="545"/>
      <c r="M25" s="15"/>
      <c r="N25" s="15"/>
    </row>
    <row r="26" spans="1:14" ht="20.100000000000001" customHeight="1" x14ac:dyDescent="0.2">
      <c r="A26" s="15"/>
      <c r="B26" s="558"/>
      <c r="C26" s="559"/>
      <c r="D26" s="38" t="s">
        <v>232</v>
      </c>
      <c r="E26" s="346" t="s">
        <v>214</v>
      </c>
      <c r="F26" s="43">
        <v>20</v>
      </c>
      <c r="G26" s="551"/>
      <c r="H26" s="538"/>
      <c r="I26" s="54">
        <f t="shared" si="1"/>
        <v>20</v>
      </c>
      <c r="J26" s="547"/>
      <c r="K26" s="543"/>
      <c r="L26" s="545"/>
      <c r="M26" s="15"/>
      <c r="N26" s="15"/>
    </row>
    <row r="27" spans="1:14" ht="33.950000000000003" customHeight="1" x14ac:dyDescent="0.2">
      <c r="A27" s="15"/>
      <c r="B27" s="558"/>
      <c r="C27" s="559" t="s">
        <v>233</v>
      </c>
      <c r="D27" s="38" t="s">
        <v>234</v>
      </c>
      <c r="E27" s="346" t="s">
        <v>214</v>
      </c>
      <c r="F27" s="43">
        <v>60</v>
      </c>
      <c r="G27" s="549">
        <v>0.3</v>
      </c>
      <c r="H27" s="538"/>
      <c r="I27" s="54">
        <f t="shared" si="1"/>
        <v>60</v>
      </c>
      <c r="J27" s="547">
        <f>SUM(I27:I28)*G27</f>
        <v>30</v>
      </c>
      <c r="K27" s="543"/>
      <c r="L27" s="545"/>
      <c r="M27" s="15"/>
      <c r="N27" s="15"/>
    </row>
    <row r="28" spans="1:14" ht="20.100000000000001" customHeight="1" x14ac:dyDescent="0.2">
      <c r="A28" s="15"/>
      <c r="B28" s="558"/>
      <c r="C28" s="559"/>
      <c r="D28" s="38" t="s">
        <v>235</v>
      </c>
      <c r="E28" s="346" t="s">
        <v>214</v>
      </c>
      <c r="F28" s="43">
        <v>40</v>
      </c>
      <c r="G28" s="551"/>
      <c r="H28" s="538"/>
      <c r="I28" s="54">
        <f t="shared" si="1"/>
        <v>40</v>
      </c>
      <c r="J28" s="547"/>
      <c r="K28" s="543"/>
      <c r="L28" s="546"/>
      <c r="M28" s="15"/>
      <c r="N28" s="15"/>
    </row>
    <row r="29" spans="1:14" ht="20.100000000000001" customHeight="1" x14ac:dyDescent="0.35">
      <c r="A29" s="15"/>
      <c r="B29" s="555" t="s">
        <v>236</v>
      </c>
      <c r="C29" s="556"/>
      <c r="D29" s="556"/>
      <c r="E29" s="280"/>
      <c r="F29" s="280"/>
      <c r="G29" s="280"/>
      <c r="H29" s="94"/>
      <c r="I29" s="280"/>
      <c r="J29" s="280"/>
      <c r="K29" s="280"/>
      <c r="L29" s="281"/>
      <c r="M29" s="15"/>
      <c r="N29" s="15"/>
    </row>
    <row r="30" spans="1:14" ht="33.950000000000003" customHeight="1" x14ac:dyDescent="0.2">
      <c r="A30" s="15"/>
      <c r="B30" s="558" t="s">
        <v>237</v>
      </c>
      <c r="C30" s="559" t="s">
        <v>238</v>
      </c>
      <c r="D30" s="38" t="s">
        <v>239</v>
      </c>
      <c r="E30" s="346" t="s">
        <v>214</v>
      </c>
      <c r="F30" s="43">
        <v>15</v>
      </c>
      <c r="G30" s="549">
        <v>0.15</v>
      </c>
      <c r="H30" s="538">
        <v>0.6</v>
      </c>
      <c r="I30" s="54">
        <f t="shared" ref="I30:I36" si="2">IF(E30= "yes", F30, IF(E30="partially",F30*0.5,0))</f>
        <v>15</v>
      </c>
      <c r="J30" s="547">
        <f>SUM(I30:I35)*G30</f>
        <v>15</v>
      </c>
      <c r="K30" s="547">
        <f>SUM(J30:J46)*H30</f>
        <v>37.5</v>
      </c>
      <c r="L30" s="540">
        <f>SUM(K30:K52)</f>
        <v>64.5</v>
      </c>
      <c r="M30" s="15"/>
      <c r="N30" s="15"/>
    </row>
    <row r="31" spans="1:14" ht="20.100000000000001" customHeight="1" x14ac:dyDescent="0.2">
      <c r="A31" s="15"/>
      <c r="B31" s="558"/>
      <c r="C31" s="559"/>
      <c r="D31" s="38" t="s">
        <v>240</v>
      </c>
      <c r="E31" s="346" t="s">
        <v>214</v>
      </c>
      <c r="F31" s="43">
        <v>20</v>
      </c>
      <c r="G31" s="550"/>
      <c r="H31" s="538"/>
      <c r="I31" s="54">
        <f t="shared" si="2"/>
        <v>20</v>
      </c>
      <c r="J31" s="547"/>
      <c r="K31" s="547"/>
      <c r="L31" s="540"/>
      <c r="M31" s="15"/>
      <c r="N31" s="15"/>
    </row>
    <row r="32" spans="1:14" ht="20.100000000000001" customHeight="1" x14ac:dyDescent="0.2">
      <c r="A32" s="15"/>
      <c r="B32" s="558"/>
      <c r="C32" s="559"/>
      <c r="D32" s="38" t="s">
        <v>241</v>
      </c>
      <c r="E32" s="346" t="s">
        <v>214</v>
      </c>
      <c r="F32" s="43">
        <v>20</v>
      </c>
      <c r="G32" s="550"/>
      <c r="H32" s="538"/>
      <c r="I32" s="54">
        <f t="shared" si="2"/>
        <v>20</v>
      </c>
      <c r="J32" s="547"/>
      <c r="K32" s="547"/>
      <c r="L32" s="540"/>
      <c r="M32" s="15"/>
      <c r="N32" s="15"/>
    </row>
    <row r="33" spans="1:14" ht="20.100000000000001" customHeight="1" x14ac:dyDescent="0.2">
      <c r="A33" s="15"/>
      <c r="B33" s="558"/>
      <c r="C33" s="559"/>
      <c r="D33" s="38" t="s">
        <v>242</v>
      </c>
      <c r="E33" s="346" t="s">
        <v>214</v>
      </c>
      <c r="F33" s="43">
        <v>15</v>
      </c>
      <c r="G33" s="550"/>
      <c r="H33" s="538"/>
      <c r="I33" s="54">
        <f t="shared" si="2"/>
        <v>15</v>
      </c>
      <c r="J33" s="547"/>
      <c r="K33" s="547"/>
      <c r="L33" s="540"/>
      <c r="M33" s="15"/>
      <c r="N33" s="15"/>
    </row>
    <row r="34" spans="1:14" ht="20.100000000000001" customHeight="1" x14ac:dyDescent="0.2">
      <c r="A34" s="15"/>
      <c r="B34" s="558"/>
      <c r="C34" s="559"/>
      <c r="D34" s="38" t="s">
        <v>243</v>
      </c>
      <c r="E34" s="346" t="s">
        <v>214</v>
      </c>
      <c r="F34" s="43">
        <v>15</v>
      </c>
      <c r="G34" s="550"/>
      <c r="H34" s="538"/>
      <c r="I34" s="54">
        <f t="shared" si="2"/>
        <v>15</v>
      </c>
      <c r="J34" s="547"/>
      <c r="K34" s="547"/>
      <c r="L34" s="540"/>
      <c r="M34" s="15"/>
      <c r="N34" s="15"/>
    </row>
    <row r="35" spans="1:14" ht="20.100000000000001" customHeight="1" x14ac:dyDescent="0.2">
      <c r="A35" s="15"/>
      <c r="B35" s="558"/>
      <c r="C35" s="559"/>
      <c r="D35" s="38" t="s">
        <v>244</v>
      </c>
      <c r="E35" s="346" t="s">
        <v>214</v>
      </c>
      <c r="F35" s="43">
        <v>15</v>
      </c>
      <c r="G35" s="551"/>
      <c r="H35" s="538"/>
      <c r="I35" s="54">
        <f t="shared" si="2"/>
        <v>15</v>
      </c>
      <c r="J35" s="547"/>
      <c r="K35" s="547"/>
      <c r="L35" s="540"/>
      <c r="M35" s="15"/>
      <c r="N35" s="15"/>
    </row>
    <row r="36" spans="1:14" ht="49.5" x14ac:dyDescent="0.2">
      <c r="A36" s="15"/>
      <c r="B36" s="558"/>
      <c r="C36" s="200" t="s">
        <v>245</v>
      </c>
      <c r="D36" s="38" t="s">
        <v>246</v>
      </c>
      <c r="E36" s="346" t="s">
        <v>247</v>
      </c>
      <c r="F36" s="43">
        <v>100</v>
      </c>
      <c r="G36" s="70">
        <v>0.25</v>
      </c>
      <c r="H36" s="538"/>
      <c r="I36" s="54">
        <f t="shared" si="2"/>
        <v>0</v>
      </c>
      <c r="J36" s="199">
        <f>I36*G36</f>
        <v>0</v>
      </c>
      <c r="K36" s="547"/>
      <c r="L36" s="540"/>
      <c r="M36" s="15"/>
      <c r="N36" s="15"/>
    </row>
    <row r="37" spans="1:14" ht="20.100000000000001" customHeight="1" x14ac:dyDescent="0.2">
      <c r="A37" s="15"/>
      <c r="B37" s="558"/>
      <c r="C37" s="200" t="s">
        <v>248</v>
      </c>
      <c r="D37" s="38" t="s">
        <v>249</v>
      </c>
      <c r="E37" s="346" t="s">
        <v>214</v>
      </c>
      <c r="F37" s="43">
        <v>100</v>
      </c>
      <c r="G37" s="70">
        <v>0.1</v>
      </c>
      <c r="H37" s="538"/>
      <c r="I37" s="54">
        <f>IF(E37= "yes", F37, 0)</f>
        <v>100</v>
      </c>
      <c r="J37" s="199">
        <f>I37*G37</f>
        <v>10</v>
      </c>
      <c r="K37" s="547"/>
      <c r="L37" s="540"/>
      <c r="M37" s="15"/>
      <c r="N37" s="15"/>
    </row>
    <row r="38" spans="1:14" ht="20.100000000000001" customHeight="1" x14ac:dyDescent="0.2">
      <c r="A38" s="15"/>
      <c r="B38" s="558"/>
      <c r="C38" s="200" t="s">
        <v>250</v>
      </c>
      <c r="D38" s="38" t="s">
        <v>251</v>
      </c>
      <c r="E38" s="346" t="s">
        <v>214</v>
      </c>
      <c r="F38" s="43">
        <v>100</v>
      </c>
      <c r="G38" s="70">
        <v>0.1</v>
      </c>
      <c r="H38" s="538"/>
      <c r="I38" s="54">
        <f>IF(E38= "yes", F38, IF(E38="partially",F38*0.5,0))</f>
        <v>100</v>
      </c>
      <c r="J38" s="199">
        <f>I38*G38</f>
        <v>10</v>
      </c>
      <c r="K38" s="547"/>
      <c r="L38" s="540"/>
      <c r="M38" s="15"/>
      <c r="N38" s="15"/>
    </row>
    <row r="39" spans="1:14" ht="20.100000000000001" customHeight="1" x14ac:dyDescent="0.2">
      <c r="A39" s="15"/>
      <c r="B39" s="558"/>
      <c r="C39" s="559" t="s">
        <v>252</v>
      </c>
      <c r="D39" s="38" t="s">
        <v>253</v>
      </c>
      <c r="E39" s="44"/>
      <c r="F39" s="45"/>
      <c r="G39" s="549">
        <v>0.1</v>
      </c>
      <c r="H39" s="538"/>
      <c r="I39" s="92"/>
      <c r="J39" s="547">
        <f>SUM(I40:I43)*G39</f>
        <v>7.5</v>
      </c>
      <c r="K39" s="547"/>
      <c r="L39" s="540"/>
      <c r="M39" s="15"/>
      <c r="N39" s="15"/>
    </row>
    <row r="40" spans="1:14" ht="20.100000000000001" customHeight="1" x14ac:dyDescent="0.2">
      <c r="A40" s="15"/>
      <c r="B40" s="558"/>
      <c r="C40" s="559"/>
      <c r="D40" s="39" t="s">
        <v>254</v>
      </c>
      <c r="E40" s="346" t="s">
        <v>214</v>
      </c>
      <c r="F40" s="43">
        <v>25</v>
      </c>
      <c r="G40" s="550"/>
      <c r="H40" s="538"/>
      <c r="I40" s="54">
        <f>IF(E40= "yes", F40, 0)</f>
        <v>25</v>
      </c>
      <c r="J40" s="547"/>
      <c r="K40" s="547"/>
      <c r="L40" s="540"/>
      <c r="M40" s="15"/>
      <c r="N40" s="15"/>
    </row>
    <row r="41" spans="1:14" ht="20.100000000000001" customHeight="1" x14ac:dyDescent="0.2">
      <c r="A41" s="15"/>
      <c r="B41" s="558"/>
      <c r="C41" s="559"/>
      <c r="D41" s="39" t="s">
        <v>255</v>
      </c>
      <c r="E41" s="346" t="s">
        <v>247</v>
      </c>
      <c r="F41" s="43">
        <v>25</v>
      </c>
      <c r="G41" s="550"/>
      <c r="H41" s="538"/>
      <c r="I41" s="54">
        <f>IF(E41= "yes", F41, 0)</f>
        <v>0</v>
      </c>
      <c r="J41" s="547"/>
      <c r="K41" s="547"/>
      <c r="L41" s="540"/>
      <c r="M41" s="15"/>
      <c r="N41" s="15"/>
    </row>
    <row r="42" spans="1:14" ht="20.100000000000001" customHeight="1" x14ac:dyDescent="0.2">
      <c r="A42" s="15"/>
      <c r="B42" s="558"/>
      <c r="C42" s="559"/>
      <c r="D42" s="39" t="s">
        <v>256</v>
      </c>
      <c r="E42" s="346" t="s">
        <v>214</v>
      </c>
      <c r="F42" s="43">
        <v>25</v>
      </c>
      <c r="G42" s="550"/>
      <c r="H42" s="538"/>
      <c r="I42" s="54">
        <f>IF(E42= "yes", F42, 0)</f>
        <v>25</v>
      </c>
      <c r="J42" s="547"/>
      <c r="K42" s="547"/>
      <c r="L42" s="540"/>
      <c r="M42" s="15"/>
      <c r="N42" s="15"/>
    </row>
    <row r="43" spans="1:14" ht="20.100000000000001" customHeight="1" x14ac:dyDescent="0.2">
      <c r="A43" s="15"/>
      <c r="B43" s="558"/>
      <c r="C43" s="559"/>
      <c r="D43" s="39" t="s">
        <v>257</v>
      </c>
      <c r="E43" s="346" t="s">
        <v>214</v>
      </c>
      <c r="F43" s="43">
        <v>25</v>
      </c>
      <c r="G43" s="551"/>
      <c r="H43" s="538"/>
      <c r="I43" s="54">
        <f>IF(E43= "yes", F43, 0)</f>
        <v>25</v>
      </c>
      <c r="J43" s="547"/>
      <c r="K43" s="547"/>
      <c r="L43" s="540"/>
      <c r="M43" s="15"/>
      <c r="N43" s="15"/>
    </row>
    <row r="44" spans="1:14" ht="33.950000000000003" customHeight="1" x14ac:dyDescent="0.2">
      <c r="A44" s="15"/>
      <c r="B44" s="558"/>
      <c r="C44" s="200" t="s">
        <v>258</v>
      </c>
      <c r="D44" s="38" t="s">
        <v>259</v>
      </c>
      <c r="E44" s="346" t="s">
        <v>247</v>
      </c>
      <c r="F44" s="43">
        <v>100</v>
      </c>
      <c r="G44" s="70">
        <v>0.1</v>
      </c>
      <c r="H44" s="538"/>
      <c r="I44" s="54">
        <f>IF(E44= "yes", F44, 0)</f>
        <v>0</v>
      </c>
      <c r="J44" s="199">
        <f t="shared" ref="J44:J52" si="3">I44*G44</f>
        <v>0</v>
      </c>
      <c r="K44" s="547"/>
      <c r="L44" s="540"/>
      <c r="M44" s="15"/>
      <c r="N44" s="15"/>
    </row>
    <row r="45" spans="1:14" ht="33.950000000000003" customHeight="1" x14ac:dyDescent="0.2">
      <c r="A45" s="15"/>
      <c r="B45" s="558"/>
      <c r="C45" s="200" t="s">
        <v>260</v>
      </c>
      <c r="D45" s="38" t="s">
        <v>261</v>
      </c>
      <c r="E45" s="346" t="s">
        <v>214</v>
      </c>
      <c r="F45" s="43">
        <v>100</v>
      </c>
      <c r="G45" s="70">
        <v>0.1</v>
      </c>
      <c r="H45" s="538"/>
      <c r="I45" s="54">
        <f>IF(E45= "yes", F45, IF(E45="partially",F45*0.5,0))</f>
        <v>100</v>
      </c>
      <c r="J45" s="199">
        <f t="shared" si="3"/>
        <v>10</v>
      </c>
      <c r="K45" s="547"/>
      <c r="L45" s="540"/>
      <c r="M45" s="15"/>
      <c r="N45" s="15"/>
    </row>
    <row r="46" spans="1:14" ht="49.7" customHeight="1" x14ac:dyDescent="0.2">
      <c r="A46" s="15"/>
      <c r="B46" s="558"/>
      <c r="C46" s="200" t="s">
        <v>262</v>
      </c>
      <c r="D46" s="38" t="s">
        <v>263</v>
      </c>
      <c r="E46" s="346" t="s">
        <v>214</v>
      </c>
      <c r="F46" s="43">
        <v>100</v>
      </c>
      <c r="G46" s="70">
        <v>0.1</v>
      </c>
      <c r="H46" s="538"/>
      <c r="I46" s="54">
        <f>IF(E46= "yes", F46, 0)</f>
        <v>100</v>
      </c>
      <c r="J46" s="199">
        <f t="shared" si="3"/>
        <v>10</v>
      </c>
      <c r="K46" s="547"/>
      <c r="L46" s="540"/>
      <c r="M46" s="15"/>
      <c r="N46" s="15"/>
    </row>
    <row r="47" spans="1:14" ht="20.100000000000001" customHeight="1" x14ac:dyDescent="0.2">
      <c r="A47" s="15"/>
      <c r="B47" s="558" t="s">
        <v>264</v>
      </c>
      <c r="C47" s="200" t="s">
        <v>265</v>
      </c>
      <c r="D47" s="38" t="s">
        <v>266</v>
      </c>
      <c r="E47" s="346" t="s">
        <v>214</v>
      </c>
      <c r="F47" s="43">
        <v>100</v>
      </c>
      <c r="G47" s="70">
        <v>0.3</v>
      </c>
      <c r="H47" s="538">
        <v>0.2</v>
      </c>
      <c r="I47" s="54">
        <f t="shared" ref="I47:I52" si="4">IF(E47= "yes", F47, IF(E47="partially",F47*0.5,0))</f>
        <v>100</v>
      </c>
      <c r="J47" s="199">
        <f t="shared" si="3"/>
        <v>30</v>
      </c>
      <c r="K47" s="547">
        <f>SUM(J47:J50)*H47</f>
        <v>17</v>
      </c>
      <c r="L47" s="540"/>
      <c r="M47" s="15"/>
      <c r="N47" s="15"/>
    </row>
    <row r="48" spans="1:14" ht="49.5" x14ac:dyDescent="0.2">
      <c r="A48" s="15"/>
      <c r="B48" s="558"/>
      <c r="C48" s="200" t="s">
        <v>267</v>
      </c>
      <c r="D48" s="38" t="s">
        <v>268</v>
      </c>
      <c r="E48" s="346" t="s">
        <v>269</v>
      </c>
      <c r="F48" s="43">
        <v>100</v>
      </c>
      <c r="G48" s="70">
        <v>0.3</v>
      </c>
      <c r="H48" s="538"/>
      <c r="I48" s="54">
        <f t="shared" si="4"/>
        <v>50</v>
      </c>
      <c r="J48" s="199">
        <f t="shared" si="3"/>
        <v>15</v>
      </c>
      <c r="K48" s="547"/>
      <c r="L48" s="540"/>
      <c r="M48" s="15"/>
      <c r="N48" s="15"/>
    </row>
    <row r="49" spans="1:14" ht="33.950000000000003" customHeight="1" x14ac:dyDescent="0.2">
      <c r="A49" s="15"/>
      <c r="B49" s="558"/>
      <c r="C49" s="200" t="s">
        <v>270</v>
      </c>
      <c r="D49" s="38" t="s">
        <v>271</v>
      </c>
      <c r="E49" s="346" t="s">
        <v>214</v>
      </c>
      <c r="F49" s="43">
        <v>100</v>
      </c>
      <c r="G49" s="70">
        <v>0.2</v>
      </c>
      <c r="H49" s="538"/>
      <c r="I49" s="54">
        <f t="shared" si="4"/>
        <v>100</v>
      </c>
      <c r="J49" s="199">
        <f t="shared" si="3"/>
        <v>20</v>
      </c>
      <c r="K49" s="547"/>
      <c r="L49" s="540"/>
      <c r="M49" s="15"/>
      <c r="N49" s="15"/>
    </row>
    <row r="50" spans="1:14" ht="20.100000000000001" customHeight="1" x14ac:dyDescent="0.2">
      <c r="A50" s="15"/>
      <c r="B50" s="558"/>
      <c r="C50" s="200" t="s">
        <v>272</v>
      </c>
      <c r="D50" s="38" t="s">
        <v>273</v>
      </c>
      <c r="E50" s="346" t="s">
        <v>214</v>
      </c>
      <c r="F50" s="43">
        <v>100</v>
      </c>
      <c r="G50" s="70">
        <v>0.2</v>
      </c>
      <c r="H50" s="538"/>
      <c r="I50" s="54">
        <f t="shared" si="4"/>
        <v>100</v>
      </c>
      <c r="J50" s="199">
        <f t="shared" si="3"/>
        <v>20</v>
      </c>
      <c r="K50" s="547"/>
      <c r="L50" s="540"/>
      <c r="M50" s="15"/>
      <c r="N50" s="15"/>
    </row>
    <row r="51" spans="1:14" ht="33.950000000000003" customHeight="1" x14ac:dyDescent="0.2">
      <c r="A51" s="15"/>
      <c r="B51" s="558" t="s">
        <v>274</v>
      </c>
      <c r="C51" s="200" t="s">
        <v>275</v>
      </c>
      <c r="D51" s="38" t="s">
        <v>276</v>
      </c>
      <c r="E51" s="346" t="s">
        <v>214</v>
      </c>
      <c r="F51" s="43">
        <v>100</v>
      </c>
      <c r="G51" s="70">
        <v>0.5</v>
      </c>
      <c r="H51" s="538">
        <v>0.2</v>
      </c>
      <c r="I51" s="54">
        <f t="shared" si="4"/>
        <v>100</v>
      </c>
      <c r="J51" s="199">
        <f t="shared" si="3"/>
        <v>50</v>
      </c>
      <c r="K51" s="547">
        <f>SUM(J51:J52)*H51</f>
        <v>10</v>
      </c>
      <c r="L51" s="540"/>
      <c r="M51" s="15"/>
      <c r="N51" s="15"/>
    </row>
    <row r="52" spans="1:14" ht="20.100000000000001" customHeight="1" x14ac:dyDescent="0.2">
      <c r="A52" s="15"/>
      <c r="B52" s="558"/>
      <c r="C52" s="200" t="s">
        <v>277</v>
      </c>
      <c r="D52" s="38" t="s">
        <v>278</v>
      </c>
      <c r="E52" s="346" t="s">
        <v>247</v>
      </c>
      <c r="F52" s="43">
        <v>100</v>
      </c>
      <c r="G52" s="70">
        <v>0.5</v>
      </c>
      <c r="H52" s="538"/>
      <c r="I52" s="54">
        <f t="shared" si="4"/>
        <v>0</v>
      </c>
      <c r="J52" s="199">
        <f t="shared" si="3"/>
        <v>0</v>
      </c>
      <c r="K52" s="547"/>
      <c r="L52" s="540"/>
      <c r="M52" s="15"/>
      <c r="N52" s="15"/>
    </row>
    <row r="53" spans="1:14" ht="20.100000000000001" customHeight="1" x14ac:dyDescent="0.35">
      <c r="A53" s="15"/>
      <c r="B53" s="555" t="s">
        <v>279</v>
      </c>
      <c r="C53" s="556"/>
      <c r="D53" s="556"/>
      <c r="E53" s="280"/>
      <c r="F53" s="280"/>
      <c r="G53" s="280"/>
      <c r="H53" s="94"/>
      <c r="I53" s="280"/>
      <c r="J53" s="280"/>
      <c r="K53" s="280"/>
      <c r="L53" s="281"/>
      <c r="M53" s="15"/>
      <c r="N53" s="15"/>
    </row>
    <row r="54" spans="1:14" ht="20.100000000000001" customHeight="1" x14ac:dyDescent="0.2">
      <c r="A54" s="15"/>
      <c r="B54" s="558" t="s">
        <v>280</v>
      </c>
      <c r="C54" s="200" t="s">
        <v>281</v>
      </c>
      <c r="D54" s="38" t="s">
        <v>282</v>
      </c>
      <c r="E54" s="346" t="s">
        <v>214</v>
      </c>
      <c r="F54" s="43">
        <v>100</v>
      </c>
      <c r="G54" s="70">
        <v>0.1</v>
      </c>
      <c r="H54" s="538">
        <v>0.4</v>
      </c>
      <c r="I54" s="54">
        <f t="shared" ref="I54:I70" si="5">IF(E54= "yes", F54, IF(E54="partially",F54*0.5,0))</f>
        <v>100</v>
      </c>
      <c r="J54" s="199">
        <f t="shared" ref="J54:J73" si="6">I54*G54</f>
        <v>10</v>
      </c>
      <c r="K54" s="547">
        <f>SUM(J54:J60)*H54</f>
        <v>37</v>
      </c>
      <c r="L54" s="540">
        <f>SUM(K54:K73)</f>
        <v>73</v>
      </c>
      <c r="M54" s="15"/>
      <c r="N54" s="15"/>
    </row>
    <row r="55" spans="1:14" ht="33.950000000000003" customHeight="1" x14ac:dyDescent="0.2">
      <c r="A55" s="15"/>
      <c r="B55" s="558"/>
      <c r="C55" s="200" t="s">
        <v>283</v>
      </c>
      <c r="D55" s="38" t="s">
        <v>284</v>
      </c>
      <c r="E55" s="346" t="s">
        <v>214</v>
      </c>
      <c r="F55" s="43">
        <v>100</v>
      </c>
      <c r="G55" s="70">
        <v>0.15</v>
      </c>
      <c r="H55" s="538"/>
      <c r="I55" s="54">
        <f t="shared" si="5"/>
        <v>100</v>
      </c>
      <c r="J55" s="199">
        <f t="shared" si="6"/>
        <v>15</v>
      </c>
      <c r="K55" s="547"/>
      <c r="L55" s="540"/>
      <c r="M55" s="15"/>
      <c r="N55" s="15"/>
    </row>
    <row r="56" spans="1:14" ht="33.950000000000003" customHeight="1" x14ac:dyDescent="0.2">
      <c r="A56" s="15"/>
      <c r="B56" s="558"/>
      <c r="C56" s="200" t="s">
        <v>285</v>
      </c>
      <c r="D56" s="38" t="s">
        <v>286</v>
      </c>
      <c r="E56" s="346" t="s">
        <v>214</v>
      </c>
      <c r="F56" s="43">
        <v>100</v>
      </c>
      <c r="G56" s="70">
        <v>0.15</v>
      </c>
      <c r="H56" s="538"/>
      <c r="I56" s="54">
        <f t="shared" si="5"/>
        <v>100</v>
      </c>
      <c r="J56" s="199">
        <f t="shared" si="6"/>
        <v>15</v>
      </c>
      <c r="K56" s="547"/>
      <c r="L56" s="540"/>
      <c r="M56" s="15"/>
      <c r="N56" s="15"/>
    </row>
    <row r="57" spans="1:14" ht="33.950000000000003" customHeight="1" x14ac:dyDescent="0.2">
      <c r="A57" s="15"/>
      <c r="B57" s="558"/>
      <c r="C57" s="200" t="s">
        <v>287</v>
      </c>
      <c r="D57" s="38" t="s">
        <v>288</v>
      </c>
      <c r="E57" s="346" t="s">
        <v>214</v>
      </c>
      <c r="F57" s="43">
        <v>100</v>
      </c>
      <c r="G57" s="70">
        <v>0.15</v>
      </c>
      <c r="H57" s="538"/>
      <c r="I57" s="54">
        <f t="shared" si="5"/>
        <v>100</v>
      </c>
      <c r="J57" s="199">
        <f t="shared" si="6"/>
        <v>15</v>
      </c>
      <c r="K57" s="547"/>
      <c r="L57" s="540"/>
      <c r="M57" s="15"/>
      <c r="N57" s="15"/>
    </row>
    <row r="58" spans="1:14" ht="49.7" customHeight="1" x14ac:dyDescent="0.2">
      <c r="A58" s="15"/>
      <c r="B58" s="558"/>
      <c r="C58" s="200" t="s">
        <v>289</v>
      </c>
      <c r="D58" s="38" t="s">
        <v>290</v>
      </c>
      <c r="E58" s="346" t="s">
        <v>214</v>
      </c>
      <c r="F58" s="43">
        <v>100</v>
      </c>
      <c r="G58" s="70">
        <v>0.15</v>
      </c>
      <c r="H58" s="538"/>
      <c r="I58" s="54">
        <f t="shared" si="5"/>
        <v>100</v>
      </c>
      <c r="J58" s="199">
        <f t="shared" si="6"/>
        <v>15</v>
      </c>
      <c r="K58" s="547"/>
      <c r="L58" s="540"/>
      <c r="M58" s="15"/>
      <c r="N58" s="15"/>
    </row>
    <row r="59" spans="1:14" ht="33.950000000000003" customHeight="1" x14ac:dyDescent="0.2">
      <c r="A59" s="15"/>
      <c r="B59" s="558"/>
      <c r="C59" s="200" t="s">
        <v>291</v>
      </c>
      <c r="D59" s="38" t="s">
        <v>292</v>
      </c>
      <c r="E59" s="346" t="s">
        <v>214</v>
      </c>
      <c r="F59" s="43">
        <v>100</v>
      </c>
      <c r="G59" s="70">
        <v>0.15</v>
      </c>
      <c r="H59" s="538"/>
      <c r="I59" s="54">
        <f t="shared" si="5"/>
        <v>100</v>
      </c>
      <c r="J59" s="199">
        <f t="shared" si="6"/>
        <v>15</v>
      </c>
      <c r="K59" s="547"/>
      <c r="L59" s="540"/>
      <c r="M59" s="15"/>
      <c r="N59" s="15"/>
    </row>
    <row r="60" spans="1:14" ht="66" x14ac:dyDescent="0.2">
      <c r="A60" s="15"/>
      <c r="B60" s="558"/>
      <c r="C60" s="200" t="s">
        <v>293</v>
      </c>
      <c r="D60" s="38" t="s">
        <v>294</v>
      </c>
      <c r="E60" s="346" t="s">
        <v>269</v>
      </c>
      <c r="F60" s="43">
        <v>100</v>
      </c>
      <c r="G60" s="70">
        <v>0.15</v>
      </c>
      <c r="H60" s="538"/>
      <c r="I60" s="54">
        <f t="shared" si="5"/>
        <v>50</v>
      </c>
      <c r="J60" s="199">
        <f t="shared" si="6"/>
        <v>7.5</v>
      </c>
      <c r="K60" s="547"/>
      <c r="L60" s="540"/>
      <c r="M60" s="15"/>
      <c r="N60" s="15"/>
    </row>
    <row r="61" spans="1:14" ht="33.950000000000003" customHeight="1" x14ac:dyDescent="0.2">
      <c r="A61" s="15"/>
      <c r="B61" s="558" t="s">
        <v>295</v>
      </c>
      <c r="C61" s="200" t="s">
        <v>296</v>
      </c>
      <c r="D61" s="38" t="s">
        <v>297</v>
      </c>
      <c r="E61" s="346" t="s">
        <v>214</v>
      </c>
      <c r="F61" s="43">
        <v>100</v>
      </c>
      <c r="G61" s="70">
        <v>0.15</v>
      </c>
      <c r="H61" s="538">
        <v>0.3</v>
      </c>
      <c r="I61" s="54">
        <f t="shared" si="5"/>
        <v>100</v>
      </c>
      <c r="J61" s="199">
        <f t="shared" si="6"/>
        <v>15</v>
      </c>
      <c r="K61" s="547">
        <f>SUM(J61:J67)*H61</f>
        <v>21</v>
      </c>
      <c r="L61" s="540"/>
      <c r="M61" s="15"/>
      <c r="N61" s="15"/>
    </row>
    <row r="62" spans="1:14" ht="33.950000000000003" customHeight="1" x14ac:dyDescent="0.2">
      <c r="A62" s="15"/>
      <c r="B62" s="558"/>
      <c r="C62" s="200" t="s">
        <v>298</v>
      </c>
      <c r="D62" s="38" t="s">
        <v>299</v>
      </c>
      <c r="E62" s="346" t="s">
        <v>214</v>
      </c>
      <c r="F62" s="43">
        <v>100</v>
      </c>
      <c r="G62" s="70">
        <v>0.15</v>
      </c>
      <c r="H62" s="538"/>
      <c r="I62" s="54">
        <f t="shared" si="5"/>
        <v>100</v>
      </c>
      <c r="J62" s="199">
        <f t="shared" si="6"/>
        <v>15</v>
      </c>
      <c r="K62" s="547"/>
      <c r="L62" s="540"/>
      <c r="M62" s="15"/>
      <c r="N62" s="15"/>
    </row>
    <row r="63" spans="1:14" ht="33.950000000000003" customHeight="1" x14ac:dyDescent="0.2">
      <c r="A63" s="15"/>
      <c r="B63" s="558"/>
      <c r="C63" s="200" t="s">
        <v>300</v>
      </c>
      <c r="D63" s="38" t="s">
        <v>301</v>
      </c>
      <c r="E63" s="346" t="s">
        <v>214</v>
      </c>
      <c r="F63" s="43">
        <v>100</v>
      </c>
      <c r="G63" s="70">
        <v>0.15</v>
      </c>
      <c r="H63" s="538"/>
      <c r="I63" s="54">
        <f t="shared" si="5"/>
        <v>100</v>
      </c>
      <c r="J63" s="199">
        <f t="shared" si="6"/>
        <v>15</v>
      </c>
      <c r="K63" s="547"/>
      <c r="L63" s="540"/>
      <c r="M63" s="15"/>
      <c r="N63" s="15"/>
    </row>
    <row r="64" spans="1:14" ht="33.950000000000003" customHeight="1" x14ac:dyDescent="0.2">
      <c r="A64" s="15"/>
      <c r="B64" s="558"/>
      <c r="C64" s="200" t="s">
        <v>302</v>
      </c>
      <c r="D64" s="38" t="s">
        <v>303</v>
      </c>
      <c r="E64" s="346" t="s">
        <v>214</v>
      </c>
      <c r="F64" s="43">
        <v>100</v>
      </c>
      <c r="G64" s="70">
        <v>0.15</v>
      </c>
      <c r="H64" s="538"/>
      <c r="I64" s="54">
        <f t="shared" si="5"/>
        <v>100</v>
      </c>
      <c r="J64" s="199">
        <f t="shared" si="6"/>
        <v>15</v>
      </c>
      <c r="K64" s="547"/>
      <c r="L64" s="540"/>
      <c r="M64" s="15"/>
      <c r="N64" s="15"/>
    </row>
    <row r="65" spans="1:14" ht="49.5" x14ac:dyDescent="0.2">
      <c r="A65" s="15"/>
      <c r="B65" s="558"/>
      <c r="C65" s="200" t="s">
        <v>304</v>
      </c>
      <c r="D65" s="38" t="s">
        <v>305</v>
      </c>
      <c r="E65" s="346" t="s">
        <v>214</v>
      </c>
      <c r="F65" s="43">
        <v>100</v>
      </c>
      <c r="G65" s="70">
        <v>0.1</v>
      </c>
      <c r="H65" s="538"/>
      <c r="I65" s="54">
        <f t="shared" si="5"/>
        <v>100</v>
      </c>
      <c r="J65" s="199">
        <f t="shared" si="6"/>
        <v>10</v>
      </c>
      <c r="K65" s="547"/>
      <c r="L65" s="540"/>
      <c r="M65" s="15"/>
      <c r="N65" s="15"/>
    </row>
    <row r="66" spans="1:14" ht="49.5" x14ac:dyDescent="0.2">
      <c r="A66" s="15"/>
      <c r="B66" s="558"/>
      <c r="C66" s="200" t="s">
        <v>306</v>
      </c>
      <c r="D66" s="38" t="s">
        <v>307</v>
      </c>
      <c r="E66" s="346" t="s">
        <v>247</v>
      </c>
      <c r="F66" s="43">
        <v>100</v>
      </c>
      <c r="G66" s="70">
        <v>0.15</v>
      </c>
      <c r="H66" s="538"/>
      <c r="I66" s="54">
        <f t="shared" si="5"/>
        <v>0</v>
      </c>
      <c r="J66" s="199">
        <f t="shared" si="6"/>
        <v>0</v>
      </c>
      <c r="K66" s="547"/>
      <c r="L66" s="540"/>
      <c r="M66" s="15"/>
      <c r="N66" s="15"/>
    </row>
    <row r="67" spans="1:14" ht="49.7" customHeight="1" x14ac:dyDescent="0.2">
      <c r="A67" s="15"/>
      <c r="B67" s="558"/>
      <c r="C67" s="200" t="s">
        <v>308</v>
      </c>
      <c r="D67" s="38" t="s">
        <v>309</v>
      </c>
      <c r="E67" s="346" t="s">
        <v>247</v>
      </c>
      <c r="F67" s="43">
        <v>100</v>
      </c>
      <c r="G67" s="70">
        <v>0.15</v>
      </c>
      <c r="H67" s="538"/>
      <c r="I67" s="54">
        <f t="shared" si="5"/>
        <v>0</v>
      </c>
      <c r="J67" s="199">
        <f t="shared" si="6"/>
        <v>0</v>
      </c>
      <c r="K67" s="547"/>
      <c r="L67" s="540"/>
      <c r="M67" s="15"/>
      <c r="N67" s="15"/>
    </row>
    <row r="68" spans="1:14" ht="33.950000000000003" customHeight="1" x14ac:dyDescent="0.2">
      <c r="A68" s="15"/>
      <c r="B68" s="558" t="s">
        <v>310</v>
      </c>
      <c r="C68" s="200" t="s">
        <v>311</v>
      </c>
      <c r="D68" s="38" t="s">
        <v>312</v>
      </c>
      <c r="E68" s="346" t="s">
        <v>247</v>
      </c>
      <c r="F68" s="43">
        <v>100</v>
      </c>
      <c r="G68" s="70">
        <v>0.2</v>
      </c>
      <c r="H68" s="538">
        <v>0.3</v>
      </c>
      <c r="I68" s="54">
        <f t="shared" si="5"/>
        <v>0</v>
      </c>
      <c r="J68" s="199">
        <f t="shared" si="6"/>
        <v>0</v>
      </c>
      <c r="K68" s="547">
        <f>SUM(J68:J73)*H68</f>
        <v>15</v>
      </c>
      <c r="L68" s="540"/>
      <c r="M68" s="15"/>
      <c r="N68" s="15"/>
    </row>
    <row r="69" spans="1:14" ht="33.950000000000003" customHeight="1" x14ac:dyDescent="0.2">
      <c r="A69" s="15"/>
      <c r="B69" s="558"/>
      <c r="C69" s="200" t="s">
        <v>313</v>
      </c>
      <c r="D69" s="38" t="s">
        <v>314</v>
      </c>
      <c r="E69" s="346" t="s">
        <v>214</v>
      </c>
      <c r="F69" s="43">
        <v>100</v>
      </c>
      <c r="G69" s="70">
        <v>0.2</v>
      </c>
      <c r="H69" s="538"/>
      <c r="I69" s="54">
        <f t="shared" si="5"/>
        <v>100</v>
      </c>
      <c r="J69" s="199">
        <f t="shared" si="6"/>
        <v>20</v>
      </c>
      <c r="K69" s="547"/>
      <c r="L69" s="540"/>
      <c r="M69" s="15"/>
      <c r="N69" s="15"/>
    </row>
    <row r="70" spans="1:14" ht="33.950000000000003" customHeight="1" x14ac:dyDescent="0.2">
      <c r="A70" s="15"/>
      <c r="B70" s="558"/>
      <c r="C70" s="200" t="s">
        <v>315</v>
      </c>
      <c r="D70" s="38" t="s">
        <v>316</v>
      </c>
      <c r="E70" s="346" t="s">
        <v>214</v>
      </c>
      <c r="F70" s="43">
        <v>100</v>
      </c>
      <c r="G70" s="70">
        <v>0.15</v>
      </c>
      <c r="H70" s="538"/>
      <c r="I70" s="54">
        <f t="shared" si="5"/>
        <v>100</v>
      </c>
      <c r="J70" s="199">
        <f t="shared" si="6"/>
        <v>15</v>
      </c>
      <c r="K70" s="547"/>
      <c r="L70" s="540"/>
      <c r="M70" s="15"/>
      <c r="N70" s="15"/>
    </row>
    <row r="71" spans="1:14" ht="33.950000000000003" customHeight="1" x14ac:dyDescent="0.2">
      <c r="A71" s="15"/>
      <c r="B71" s="558"/>
      <c r="C71" s="200" t="s">
        <v>317</v>
      </c>
      <c r="D71" s="38" t="s">
        <v>318</v>
      </c>
      <c r="E71" s="346" t="s">
        <v>247</v>
      </c>
      <c r="F71" s="43">
        <v>100</v>
      </c>
      <c r="G71" s="70">
        <v>0.15</v>
      </c>
      <c r="H71" s="538"/>
      <c r="I71" s="54">
        <f t="shared" ref="I71" si="7">IF(E71= "yes", F71, IF(E71="partially",F71*0.5,0))</f>
        <v>0</v>
      </c>
      <c r="J71" s="199">
        <f t="shared" si="6"/>
        <v>0</v>
      </c>
      <c r="K71" s="547"/>
      <c r="L71" s="540"/>
      <c r="M71" s="15"/>
      <c r="N71" s="15"/>
    </row>
    <row r="72" spans="1:14" ht="72" customHeight="1" x14ac:dyDescent="0.2">
      <c r="A72" s="15"/>
      <c r="B72" s="558"/>
      <c r="C72" s="200" t="s">
        <v>319</v>
      </c>
      <c r="D72" s="38" t="s">
        <v>320</v>
      </c>
      <c r="E72" s="346" t="s">
        <v>247</v>
      </c>
      <c r="F72" s="43">
        <v>100</v>
      </c>
      <c r="G72" s="70">
        <v>0.15</v>
      </c>
      <c r="H72" s="538"/>
      <c r="I72" s="54">
        <f>IF(E72= "yes", F72, IF(E72="partially",F72*0.5,0))</f>
        <v>0</v>
      </c>
      <c r="J72" s="199">
        <f t="shared" si="6"/>
        <v>0</v>
      </c>
      <c r="K72" s="547"/>
      <c r="L72" s="540"/>
      <c r="M72" s="15"/>
      <c r="N72" s="15"/>
    </row>
    <row r="73" spans="1:14" ht="33.950000000000003" customHeight="1" thickBot="1" x14ac:dyDescent="0.25">
      <c r="A73" s="15"/>
      <c r="B73" s="560"/>
      <c r="C73" s="282" t="s">
        <v>321</v>
      </c>
      <c r="D73" s="283" t="s">
        <v>322</v>
      </c>
      <c r="E73" s="348" t="s">
        <v>214</v>
      </c>
      <c r="F73" s="298">
        <v>100</v>
      </c>
      <c r="G73" s="284">
        <v>0.15</v>
      </c>
      <c r="H73" s="539"/>
      <c r="I73" s="285">
        <f>IF(E73= "yes", F73, IF(E73="partially",F73*0.5,0))</f>
        <v>100</v>
      </c>
      <c r="J73" s="286">
        <f t="shared" si="6"/>
        <v>15</v>
      </c>
      <c r="K73" s="552"/>
      <c r="L73" s="541"/>
      <c r="M73" s="15"/>
      <c r="N73" s="15"/>
    </row>
    <row r="74" spans="1:14" x14ac:dyDescent="0.35">
      <c r="A74" s="15"/>
      <c r="B74" s="15"/>
      <c r="C74" s="15"/>
      <c r="D74" s="15"/>
      <c r="E74" s="22"/>
      <c r="F74" s="74"/>
      <c r="G74" s="87"/>
      <c r="H74" s="87"/>
      <c r="I74" s="74"/>
      <c r="J74" s="74"/>
      <c r="K74" s="74"/>
      <c r="L74" s="62"/>
      <c r="M74" s="15"/>
      <c r="N74" s="15"/>
    </row>
    <row r="75" spans="1:14" x14ac:dyDescent="0.35">
      <c r="A75" s="15"/>
      <c r="B75" s="15"/>
      <c r="C75" s="15"/>
      <c r="D75" s="15"/>
      <c r="E75" s="22"/>
      <c r="F75" s="74"/>
      <c r="G75" s="87"/>
      <c r="H75" s="87"/>
      <c r="I75" s="74"/>
      <c r="J75" s="74"/>
      <c r="K75" s="74"/>
      <c r="L75" s="62"/>
      <c r="M75" s="15"/>
      <c r="N75" s="15"/>
    </row>
    <row r="76" spans="1:14" x14ac:dyDescent="0.35">
      <c r="A76" s="15"/>
      <c r="B76" s="15"/>
      <c r="C76" s="15"/>
      <c r="D76" s="15"/>
      <c r="E76" s="22"/>
      <c r="F76" s="74"/>
      <c r="G76" s="87"/>
      <c r="H76" s="87"/>
      <c r="I76" s="74"/>
      <c r="J76" s="74"/>
      <c r="K76" s="74"/>
      <c r="L76" s="62"/>
      <c r="M76" s="15"/>
      <c r="N76" s="15"/>
    </row>
    <row r="77" spans="1:14" x14ac:dyDescent="0.35">
      <c r="A77" s="15"/>
      <c r="B77" s="15"/>
      <c r="C77" s="15"/>
      <c r="D77" s="15"/>
      <c r="E77" s="22"/>
      <c r="F77" s="74"/>
      <c r="G77" s="87"/>
      <c r="H77" s="87"/>
      <c r="I77" s="74"/>
      <c r="J77" s="74"/>
      <c r="K77" s="74"/>
      <c r="L77" s="62"/>
    </row>
    <row r="78" spans="1:14" x14ac:dyDescent="0.35">
      <c r="A78" s="15"/>
      <c r="B78" s="15"/>
      <c r="C78" s="15"/>
      <c r="D78" s="15"/>
      <c r="E78" s="22"/>
      <c r="F78" s="74"/>
      <c r="G78" s="87"/>
      <c r="H78" s="87"/>
      <c r="I78" s="74"/>
      <c r="J78" s="74"/>
      <c r="K78" s="74"/>
      <c r="L78" s="62"/>
      <c r="M78" s="15"/>
      <c r="N78" s="15"/>
    </row>
    <row r="79" spans="1:14" x14ac:dyDescent="0.35">
      <c r="A79" s="15"/>
      <c r="B79" s="15"/>
      <c r="C79" s="15"/>
      <c r="D79" s="15"/>
      <c r="E79" s="22"/>
      <c r="F79" s="74"/>
      <c r="G79" s="87"/>
      <c r="H79" s="87"/>
      <c r="I79" s="74"/>
      <c r="J79" s="74"/>
      <c r="K79" s="74"/>
      <c r="L79" s="62"/>
      <c r="M79" s="15"/>
      <c r="N79" s="15"/>
    </row>
    <row r="80" spans="1:14" x14ac:dyDescent="0.35">
      <c r="A80" s="15"/>
      <c r="B80" s="15"/>
      <c r="C80" s="15"/>
      <c r="D80" s="15"/>
      <c r="E80" s="22"/>
      <c r="F80" s="74"/>
      <c r="G80" s="87"/>
      <c r="H80" s="87"/>
      <c r="I80" s="74"/>
      <c r="J80" s="74"/>
      <c r="K80" s="74"/>
      <c r="L80" s="62"/>
      <c r="M80" s="15"/>
      <c r="N80" s="15"/>
    </row>
    <row r="81" spans="1:14" x14ac:dyDescent="0.35">
      <c r="A81" s="15"/>
      <c r="B81" s="15"/>
      <c r="C81" s="15"/>
      <c r="D81" s="15"/>
      <c r="E81" s="22"/>
      <c r="F81" s="74"/>
      <c r="G81" s="87"/>
      <c r="H81" s="87"/>
      <c r="I81" s="74"/>
      <c r="J81" s="74"/>
      <c r="K81" s="74"/>
      <c r="L81" s="62"/>
      <c r="M81" s="15"/>
      <c r="N81" s="15"/>
    </row>
    <row r="82" spans="1:14" x14ac:dyDescent="0.35">
      <c r="A82" s="15"/>
      <c r="B82" s="15"/>
      <c r="C82" s="15"/>
      <c r="D82" s="15"/>
      <c r="E82" s="22"/>
      <c r="F82" s="74"/>
      <c r="G82" s="87"/>
      <c r="H82" s="87"/>
      <c r="I82" s="74"/>
      <c r="J82" s="74"/>
      <c r="K82" s="74"/>
      <c r="L82" s="62"/>
      <c r="M82" s="15"/>
      <c r="N82" s="15"/>
    </row>
    <row r="83" spans="1:14" x14ac:dyDescent="0.35">
      <c r="A83" s="15"/>
      <c r="M83" s="15"/>
      <c r="N83" s="15"/>
    </row>
  </sheetData>
  <sheetProtection algorithmName="SHA-512" hashValue="GREg5+L0exEbzbhXzx1XTLfzG2xKpa7+ADB1RxfaK5issJtdlx3cn/P1Qef95dzNIm6IVAHekbDZkP5aHYrtqw==" saltValue="GxdPvUXomOqVzuRHhLIHXw==" spinCount="100000" sheet="1" objects="1" scenarios="1"/>
  <mergeCells count="68">
    <mergeCell ref="B9:L9"/>
    <mergeCell ref="B8:K8"/>
    <mergeCell ref="B7:C7"/>
    <mergeCell ref="D3:L3"/>
    <mergeCell ref="D4:L4"/>
    <mergeCell ref="D5:L5"/>
    <mergeCell ref="D6:L6"/>
    <mergeCell ref="D7:L7"/>
    <mergeCell ref="B2:L2"/>
    <mergeCell ref="B3:C3"/>
    <mergeCell ref="B4:C4"/>
    <mergeCell ref="B5:C5"/>
    <mergeCell ref="B6:C6"/>
    <mergeCell ref="B14:B18"/>
    <mergeCell ref="C14:C16"/>
    <mergeCell ref="C17:C18"/>
    <mergeCell ref="B19:B21"/>
    <mergeCell ref="C19:C20"/>
    <mergeCell ref="B54:B60"/>
    <mergeCell ref="B61:B67"/>
    <mergeCell ref="B68:B73"/>
    <mergeCell ref="B53:D53"/>
    <mergeCell ref="B30:B46"/>
    <mergeCell ref="C30:C35"/>
    <mergeCell ref="C39:C43"/>
    <mergeCell ref="K68:K73"/>
    <mergeCell ref="B12:D12"/>
    <mergeCell ref="B29:D29"/>
    <mergeCell ref="J14:J16"/>
    <mergeCell ref="J17:J18"/>
    <mergeCell ref="J19:J20"/>
    <mergeCell ref="J23:J26"/>
    <mergeCell ref="J27:J28"/>
    <mergeCell ref="G14:G16"/>
    <mergeCell ref="B23:B28"/>
    <mergeCell ref="C23:C26"/>
    <mergeCell ref="C27:C28"/>
    <mergeCell ref="H14:H18"/>
    <mergeCell ref="H19:H21"/>
    <mergeCell ref="B47:B50"/>
    <mergeCell ref="B51:B52"/>
    <mergeCell ref="K30:K46"/>
    <mergeCell ref="K47:K50"/>
    <mergeCell ref="K51:K52"/>
    <mergeCell ref="K54:K60"/>
    <mergeCell ref="K61:K67"/>
    <mergeCell ref="G30:G35"/>
    <mergeCell ref="G39:G43"/>
    <mergeCell ref="G17:G18"/>
    <mergeCell ref="G19:G20"/>
    <mergeCell ref="G23:G26"/>
    <mergeCell ref="G27:G28"/>
    <mergeCell ref="B1:L1"/>
    <mergeCell ref="H68:H73"/>
    <mergeCell ref="H23:H28"/>
    <mergeCell ref="H30:H46"/>
    <mergeCell ref="H47:H50"/>
    <mergeCell ref="H51:H52"/>
    <mergeCell ref="H54:H60"/>
    <mergeCell ref="H61:H67"/>
    <mergeCell ref="L30:L52"/>
    <mergeCell ref="L54:L73"/>
    <mergeCell ref="K23:K28"/>
    <mergeCell ref="L14:L28"/>
    <mergeCell ref="J30:J35"/>
    <mergeCell ref="J39:J43"/>
    <mergeCell ref="K14:K18"/>
    <mergeCell ref="K19:K21"/>
  </mergeCells>
  <pageMargins left="0.7" right="0.7" top="0.75" bottom="0.75" header="0.3" footer="0.3"/>
  <ignoredErrors>
    <ignoredError sqref="I37 I45" 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AFD3CE3A-6E51-4E3C-917B-9E0F1268B1B2}">
          <x14:formula1>
            <xm:f>'3.Lists scores(do not delete)'!$G$2:$G$4</xm:f>
          </x14:formula1>
          <xm:sqref>E30:E36 E38 E45 E51 E47:E48 E60 E63 E67 E69:E70 E72:E73</xm:sqref>
        </x14:dataValidation>
        <x14:dataValidation type="list" allowBlank="1" showInputMessage="1" showErrorMessage="1" xr:uid="{F486FEB7-A134-4111-94BB-EEE28781ECC3}">
          <x14:formula1>
            <xm:f>'3.Lists scores(do not delete)'!$H$2:$H$3</xm:f>
          </x14:formula1>
          <xm:sqref>E49:E50 E71 E68 E64:E66 E61:E62 E54:E59 E46 E52 E40:E44 E37 E23:E28 E14:E21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8289F-3102-4C60-9710-5F9F3E5D1B6B}">
  <sheetPr codeName="Sheet12"/>
  <dimension ref="A1:Q55"/>
  <sheetViews>
    <sheetView topLeftCell="A16" zoomScale="90" zoomScaleNormal="90" workbookViewId="0">
      <selection activeCell="C11" sqref="C11"/>
    </sheetView>
  </sheetViews>
  <sheetFormatPr baseColWidth="10" defaultColWidth="36.140625" defaultRowHeight="15" x14ac:dyDescent="0.25"/>
  <cols>
    <col min="1" max="1" width="4.7109375" customWidth="1"/>
    <col min="2" max="2" width="41.42578125" customWidth="1"/>
    <col min="3" max="3" width="93.140625" style="1" customWidth="1"/>
    <col min="4" max="4" width="21.42578125" customWidth="1"/>
    <col min="5" max="5" width="15.42578125" customWidth="1"/>
  </cols>
  <sheetData>
    <row r="1" spans="1:17" ht="20.25" customHeight="1" thickBot="1" x14ac:dyDescent="0.3">
      <c r="A1" s="5"/>
      <c r="B1" s="5"/>
      <c r="C1" s="91"/>
      <c r="D1" s="5"/>
      <c r="E1" s="5"/>
      <c r="F1" s="5"/>
      <c r="G1" s="5"/>
      <c r="H1" s="5"/>
    </row>
    <row r="2" spans="1:17" ht="30.2" customHeight="1" thickBot="1" x14ac:dyDescent="0.55000000000000004">
      <c r="A2" s="5"/>
      <c r="B2" s="585" t="s">
        <v>323</v>
      </c>
      <c r="C2" s="586"/>
      <c r="D2" s="586"/>
      <c r="E2" s="587"/>
      <c r="F2" s="5"/>
      <c r="G2" s="5"/>
      <c r="H2" s="5"/>
      <c r="I2" s="5"/>
      <c r="J2" s="5"/>
      <c r="K2" s="5"/>
      <c r="L2" s="5"/>
      <c r="M2" s="5"/>
      <c r="N2" s="5"/>
      <c r="O2" s="5"/>
      <c r="P2" s="5"/>
      <c r="Q2" s="5"/>
    </row>
    <row r="3" spans="1:17" ht="38.25" customHeight="1" thickBot="1" x14ac:dyDescent="0.3">
      <c r="A3" s="5"/>
      <c r="B3" s="300" t="s">
        <v>324</v>
      </c>
      <c r="C3" s="301" t="s">
        <v>206</v>
      </c>
      <c r="D3" s="301" t="s">
        <v>325</v>
      </c>
      <c r="E3" s="226" t="s">
        <v>326</v>
      </c>
      <c r="F3" s="5"/>
      <c r="G3" s="5"/>
      <c r="H3" s="5"/>
      <c r="I3" s="5"/>
      <c r="J3" s="5"/>
      <c r="K3" s="5"/>
      <c r="L3" s="5"/>
      <c r="M3" s="5"/>
      <c r="N3" s="5"/>
      <c r="O3" s="5"/>
      <c r="P3" s="5"/>
      <c r="Q3" s="5"/>
    </row>
    <row r="4" spans="1:17" ht="19.5" x14ac:dyDescent="0.25">
      <c r="A4" s="5"/>
      <c r="B4" s="582" t="s">
        <v>327</v>
      </c>
      <c r="C4" s="302" t="s">
        <v>211</v>
      </c>
      <c r="D4" s="88">
        <f>'2.1 Activity_design_assessment'!K14</f>
        <v>30</v>
      </c>
      <c r="E4" s="590">
        <f>SUM(D4:D6)</f>
        <v>100</v>
      </c>
      <c r="F4" s="5"/>
      <c r="G4" s="5"/>
      <c r="H4" s="5"/>
      <c r="I4" s="5"/>
      <c r="J4" s="5"/>
      <c r="K4" s="5"/>
      <c r="L4" s="5"/>
      <c r="M4" s="5"/>
      <c r="N4" s="5"/>
      <c r="O4" s="5"/>
      <c r="P4" s="5"/>
      <c r="Q4" s="5"/>
    </row>
    <row r="5" spans="1:17" ht="19.5" x14ac:dyDescent="0.25">
      <c r="A5" s="5"/>
      <c r="B5" s="583"/>
      <c r="C5" s="303" t="s">
        <v>220</v>
      </c>
      <c r="D5" s="89">
        <f>'2.1 Activity_design_assessment'!K19</f>
        <v>30</v>
      </c>
      <c r="E5" s="590"/>
      <c r="F5" s="5"/>
      <c r="G5" s="5"/>
      <c r="H5" s="5"/>
      <c r="I5" s="5"/>
      <c r="J5" s="5"/>
      <c r="K5" s="5"/>
      <c r="L5" s="5"/>
      <c r="M5" s="5"/>
      <c r="N5" s="5"/>
      <c r="O5" s="5"/>
      <c r="P5" s="5"/>
      <c r="Q5" s="5"/>
    </row>
    <row r="6" spans="1:17" ht="19.5" x14ac:dyDescent="0.25">
      <c r="A6" s="5"/>
      <c r="B6" s="583"/>
      <c r="C6" s="303" t="s">
        <v>227</v>
      </c>
      <c r="D6" s="88">
        <f>'2.1 Activity_design_assessment'!K23</f>
        <v>40</v>
      </c>
      <c r="E6" s="590"/>
      <c r="F6" s="5"/>
      <c r="G6" s="5"/>
      <c r="H6" s="5"/>
      <c r="I6" s="5"/>
      <c r="J6" s="5"/>
      <c r="K6" s="5"/>
      <c r="L6" s="5"/>
      <c r="M6" s="5"/>
      <c r="N6" s="5"/>
      <c r="O6" s="5"/>
      <c r="P6" s="5"/>
      <c r="Q6" s="5"/>
    </row>
    <row r="7" spans="1:17" ht="19.5" x14ac:dyDescent="0.25">
      <c r="A7" s="5"/>
      <c r="B7" s="583" t="s">
        <v>328</v>
      </c>
      <c r="C7" s="303" t="s">
        <v>237</v>
      </c>
      <c r="D7" s="90">
        <f>'2.1 Activity_design_assessment'!K30</f>
        <v>37.5</v>
      </c>
      <c r="E7" s="588">
        <f>SUM(D7:D9)</f>
        <v>64.5</v>
      </c>
      <c r="F7" s="5"/>
      <c r="G7" s="5"/>
      <c r="H7" s="5"/>
      <c r="I7" s="5"/>
      <c r="J7" s="5"/>
      <c r="K7" s="5"/>
      <c r="L7" s="5"/>
      <c r="M7" s="5"/>
      <c r="N7" s="5"/>
      <c r="O7" s="5"/>
      <c r="P7" s="5"/>
      <c r="Q7" s="5"/>
    </row>
    <row r="8" spans="1:17" ht="19.5" x14ac:dyDescent="0.25">
      <c r="A8" s="5"/>
      <c r="B8" s="583"/>
      <c r="C8" s="303" t="s">
        <v>264</v>
      </c>
      <c r="D8" s="90">
        <f>'2.1 Activity_design_assessment'!K47</f>
        <v>17</v>
      </c>
      <c r="E8" s="588"/>
      <c r="F8" s="5"/>
      <c r="G8" s="5"/>
      <c r="H8" s="5"/>
      <c r="I8" s="5"/>
      <c r="J8" s="5"/>
      <c r="K8" s="5"/>
    </row>
    <row r="9" spans="1:17" ht="19.5" x14ac:dyDescent="0.25">
      <c r="A9" s="5"/>
      <c r="B9" s="583"/>
      <c r="C9" s="303" t="s">
        <v>274</v>
      </c>
      <c r="D9" s="90">
        <f>'2.1 Activity_design_assessment'!K51</f>
        <v>10</v>
      </c>
      <c r="E9" s="588"/>
      <c r="F9" s="5"/>
      <c r="G9" s="5"/>
      <c r="H9" s="5"/>
      <c r="I9" s="5"/>
      <c r="J9" s="5"/>
      <c r="K9" s="5"/>
    </row>
    <row r="10" spans="1:17" ht="19.5" x14ac:dyDescent="0.25">
      <c r="A10" s="5"/>
      <c r="B10" s="583" t="s">
        <v>329</v>
      </c>
      <c r="C10" s="303" t="s">
        <v>280</v>
      </c>
      <c r="D10" s="90">
        <f>'2.1 Activity_design_assessment'!K54</f>
        <v>37</v>
      </c>
      <c r="E10" s="588">
        <f>SUM(D10:D12)</f>
        <v>73</v>
      </c>
      <c r="F10" s="5"/>
      <c r="G10" s="5"/>
      <c r="H10" s="5"/>
      <c r="I10" s="5"/>
      <c r="J10" s="5"/>
      <c r="K10" s="5"/>
    </row>
    <row r="11" spans="1:17" ht="19.5" x14ac:dyDescent="0.25">
      <c r="A11" s="5"/>
      <c r="B11" s="583"/>
      <c r="C11" s="303" t="s">
        <v>295</v>
      </c>
      <c r="D11" s="90">
        <f>'2.1 Activity_design_assessment'!K61</f>
        <v>21</v>
      </c>
      <c r="E11" s="588"/>
      <c r="F11" s="5"/>
      <c r="G11" s="5"/>
      <c r="H11" s="5"/>
      <c r="I11" s="5"/>
      <c r="J11" s="5"/>
      <c r="K11" s="5"/>
    </row>
    <row r="12" spans="1:17" ht="20.25" thickBot="1" x14ac:dyDescent="0.3">
      <c r="A12" s="5"/>
      <c r="B12" s="584"/>
      <c r="C12" s="304" t="s">
        <v>310</v>
      </c>
      <c r="D12" s="299">
        <f>'2.1 Activity_design_assessment'!K68</f>
        <v>15</v>
      </c>
      <c r="E12" s="589"/>
      <c r="F12" s="5"/>
      <c r="G12" s="5"/>
      <c r="H12" s="5"/>
      <c r="I12" s="5"/>
      <c r="J12" s="5"/>
      <c r="K12" s="5"/>
    </row>
    <row r="13" spans="1:17" x14ac:dyDescent="0.25">
      <c r="A13" s="5"/>
      <c r="B13" s="5"/>
      <c r="C13" s="91"/>
      <c r="D13" s="5"/>
      <c r="E13" s="5"/>
      <c r="F13" s="5"/>
      <c r="G13" s="5"/>
      <c r="H13" s="5"/>
      <c r="I13" s="5"/>
      <c r="J13" s="5"/>
      <c r="K13" s="5"/>
    </row>
    <row r="14" spans="1:17" x14ac:dyDescent="0.25">
      <c r="A14" s="5"/>
      <c r="B14" s="5"/>
      <c r="C14" s="91"/>
      <c r="D14" s="5"/>
      <c r="E14" s="5"/>
      <c r="F14" s="5"/>
      <c r="G14" s="5"/>
      <c r="H14" s="5"/>
      <c r="I14" s="5"/>
      <c r="J14" s="5"/>
      <c r="K14" s="5"/>
    </row>
    <row r="15" spans="1:17" x14ac:dyDescent="0.25">
      <c r="A15" s="5"/>
      <c r="B15" s="5"/>
      <c r="C15" s="91"/>
      <c r="D15" s="5"/>
      <c r="E15" s="5"/>
      <c r="F15" s="5"/>
      <c r="G15" s="5"/>
      <c r="H15" s="5"/>
      <c r="I15" s="5"/>
      <c r="J15" s="5"/>
      <c r="K15" s="5"/>
    </row>
    <row r="16" spans="1:17" x14ac:dyDescent="0.25">
      <c r="A16" s="5"/>
      <c r="B16" s="5"/>
      <c r="C16" s="91"/>
      <c r="D16" s="5"/>
      <c r="E16" s="5"/>
      <c r="F16" s="5"/>
      <c r="G16" s="5"/>
      <c r="H16" s="5"/>
      <c r="I16" s="5"/>
      <c r="J16" s="5"/>
      <c r="K16" s="5"/>
    </row>
    <row r="17" spans="1:11" x14ac:dyDescent="0.25">
      <c r="A17" s="5"/>
      <c r="B17" s="5"/>
      <c r="C17" s="91"/>
      <c r="D17" s="5"/>
      <c r="E17" s="5"/>
      <c r="F17" s="5"/>
      <c r="G17" s="5"/>
      <c r="H17" s="5"/>
      <c r="I17" s="5"/>
      <c r="J17" s="5"/>
      <c r="K17" s="5"/>
    </row>
    <row r="18" spans="1:11" x14ac:dyDescent="0.25">
      <c r="A18" s="5"/>
      <c r="B18" s="5"/>
      <c r="C18" s="91"/>
      <c r="D18" s="5"/>
      <c r="E18" s="5"/>
      <c r="F18" s="5"/>
      <c r="G18" s="5"/>
      <c r="H18" s="5"/>
      <c r="I18" s="5"/>
      <c r="J18" s="5"/>
      <c r="K18" s="5"/>
    </row>
    <row r="19" spans="1:11" x14ac:dyDescent="0.25">
      <c r="A19" s="5"/>
      <c r="B19" s="5"/>
      <c r="C19" s="91"/>
      <c r="D19" s="5"/>
      <c r="E19" s="5"/>
      <c r="F19" s="5"/>
      <c r="G19" s="5"/>
      <c r="H19" s="5"/>
      <c r="I19" s="5"/>
      <c r="J19" s="5"/>
      <c r="K19" s="5"/>
    </row>
    <row r="20" spans="1:11" x14ac:dyDescent="0.25">
      <c r="A20" s="5"/>
      <c r="B20" s="5"/>
      <c r="C20" s="91"/>
      <c r="D20" s="5"/>
      <c r="E20" s="5"/>
      <c r="F20" s="5"/>
      <c r="G20" s="5"/>
      <c r="H20" s="5"/>
      <c r="I20" s="5"/>
      <c r="J20" s="5"/>
      <c r="K20" s="5"/>
    </row>
    <row r="21" spans="1:11" x14ac:dyDescent="0.25">
      <c r="A21" s="5"/>
      <c r="B21" s="5"/>
      <c r="C21" s="91"/>
      <c r="D21" s="5"/>
      <c r="E21" s="5"/>
      <c r="F21" s="5"/>
      <c r="G21" s="5"/>
      <c r="H21" s="5"/>
      <c r="I21" s="5"/>
      <c r="J21" s="5"/>
      <c r="K21" s="5"/>
    </row>
    <row r="22" spans="1:11" x14ac:dyDescent="0.25">
      <c r="A22" s="5"/>
      <c r="B22" s="5"/>
      <c r="C22" s="91"/>
      <c r="D22" s="5"/>
      <c r="E22" s="5"/>
      <c r="F22" s="5"/>
      <c r="G22" s="5"/>
      <c r="H22" s="5"/>
      <c r="I22" s="5"/>
      <c r="J22" s="5"/>
      <c r="K22" s="5"/>
    </row>
    <row r="23" spans="1:11" x14ac:dyDescent="0.25">
      <c r="A23" s="5"/>
      <c r="B23" s="5"/>
      <c r="C23" s="91"/>
      <c r="D23" s="5"/>
      <c r="E23" s="5"/>
      <c r="F23" s="5"/>
      <c r="G23" s="5"/>
      <c r="H23" s="5"/>
      <c r="I23" s="5"/>
      <c r="J23" s="5"/>
      <c r="K23" s="5"/>
    </row>
    <row r="24" spans="1:11" x14ac:dyDescent="0.25">
      <c r="A24" s="5"/>
      <c r="B24" s="5"/>
      <c r="C24" s="91"/>
      <c r="D24" s="5"/>
      <c r="E24" s="5"/>
      <c r="F24" s="5"/>
      <c r="G24" s="5"/>
      <c r="H24" s="5"/>
      <c r="I24" s="5"/>
      <c r="J24" s="5"/>
      <c r="K24" s="5"/>
    </row>
    <row r="25" spans="1:11" x14ac:dyDescent="0.25">
      <c r="A25" s="5"/>
      <c r="B25" s="5"/>
      <c r="C25" s="91"/>
      <c r="D25" s="5"/>
      <c r="E25" s="5"/>
      <c r="F25" s="5"/>
      <c r="G25" s="5"/>
      <c r="H25" s="5"/>
      <c r="I25" s="5"/>
      <c r="J25" s="5"/>
      <c r="K25" s="5"/>
    </row>
    <row r="26" spans="1:11" x14ac:dyDescent="0.25">
      <c r="A26" s="5"/>
      <c r="B26" s="5"/>
      <c r="C26" s="91"/>
      <c r="D26" s="5"/>
      <c r="E26" s="5"/>
      <c r="F26" s="5"/>
      <c r="G26" s="5"/>
      <c r="H26" s="5"/>
      <c r="I26" s="5"/>
      <c r="J26" s="5"/>
      <c r="K26" s="5"/>
    </row>
    <row r="27" spans="1:11" x14ac:dyDescent="0.25">
      <c r="A27" s="5"/>
      <c r="B27" s="5"/>
      <c r="C27" s="91"/>
      <c r="D27" s="5"/>
      <c r="E27" s="5"/>
      <c r="F27" s="5"/>
      <c r="G27" s="5"/>
      <c r="H27" s="5"/>
      <c r="I27" s="5"/>
      <c r="J27" s="5"/>
      <c r="K27" s="5"/>
    </row>
    <row r="28" spans="1:11" x14ac:dyDescent="0.25">
      <c r="A28" s="5"/>
      <c r="B28" s="5"/>
      <c r="C28" s="91"/>
      <c r="D28" s="5"/>
      <c r="E28" s="5"/>
      <c r="F28" s="5"/>
      <c r="G28" s="5"/>
      <c r="H28" s="5"/>
      <c r="I28" s="5"/>
      <c r="J28" s="5"/>
      <c r="K28" s="5"/>
    </row>
    <row r="29" spans="1:11" x14ac:dyDescent="0.25">
      <c r="A29" s="5"/>
      <c r="B29" s="5"/>
      <c r="C29" s="91"/>
      <c r="D29" s="5"/>
      <c r="E29" s="5"/>
      <c r="F29" s="5"/>
      <c r="G29" s="5"/>
      <c r="H29" s="5"/>
      <c r="I29" s="5"/>
      <c r="J29" s="5"/>
      <c r="K29" s="5"/>
    </row>
    <row r="30" spans="1:11" x14ac:dyDescent="0.25">
      <c r="A30" s="5"/>
      <c r="B30" s="5"/>
      <c r="C30" s="91"/>
      <c r="D30" s="5"/>
      <c r="E30" s="5"/>
      <c r="F30" s="5"/>
      <c r="G30" s="5"/>
      <c r="H30" s="5"/>
      <c r="I30" s="5"/>
      <c r="J30" s="5"/>
      <c r="K30" s="5"/>
    </row>
    <row r="31" spans="1:11" x14ac:dyDescent="0.25">
      <c r="A31" s="5"/>
      <c r="B31" s="5"/>
      <c r="C31" s="91"/>
      <c r="D31" s="5"/>
      <c r="E31" s="5"/>
      <c r="F31" s="5"/>
      <c r="G31" s="5"/>
      <c r="H31" s="5"/>
      <c r="I31" s="5"/>
      <c r="J31" s="5"/>
      <c r="K31" s="5"/>
    </row>
    <row r="32" spans="1:11" x14ac:dyDescent="0.25">
      <c r="A32" s="5"/>
      <c r="B32" s="5"/>
      <c r="C32" s="91"/>
      <c r="D32" s="5"/>
      <c r="E32" s="5"/>
      <c r="F32" s="5"/>
      <c r="G32" s="5"/>
      <c r="H32" s="5"/>
      <c r="I32" s="5"/>
      <c r="J32" s="5"/>
      <c r="K32" s="5"/>
    </row>
    <row r="33" spans="1:11" x14ac:dyDescent="0.25">
      <c r="A33" s="5"/>
      <c r="B33" s="5"/>
      <c r="C33" s="91"/>
      <c r="D33" s="5"/>
      <c r="E33" s="5"/>
      <c r="F33" s="5"/>
      <c r="G33" s="5"/>
      <c r="H33" s="5"/>
      <c r="I33" s="5"/>
      <c r="J33" s="5"/>
      <c r="K33" s="5"/>
    </row>
    <row r="34" spans="1:11" x14ac:dyDescent="0.25">
      <c r="A34" s="5"/>
      <c r="B34" s="5"/>
      <c r="C34" s="91"/>
      <c r="D34" s="5"/>
      <c r="E34" s="5"/>
      <c r="F34" s="5"/>
      <c r="G34" s="5"/>
      <c r="H34" s="5"/>
      <c r="I34" s="5"/>
      <c r="J34" s="5"/>
      <c r="K34" s="5"/>
    </row>
    <row r="35" spans="1:11" x14ac:dyDescent="0.25">
      <c r="A35" s="5"/>
      <c r="B35" s="5"/>
      <c r="C35" s="91"/>
      <c r="D35" s="5"/>
      <c r="E35" s="5"/>
      <c r="F35" s="5"/>
      <c r="G35" s="5"/>
      <c r="H35" s="5"/>
      <c r="I35" s="5"/>
      <c r="J35" s="5"/>
      <c r="K35" s="5"/>
    </row>
    <row r="36" spans="1:11" x14ac:dyDescent="0.25">
      <c r="A36" s="5"/>
      <c r="B36" s="5"/>
      <c r="C36" s="91"/>
      <c r="D36" s="5"/>
      <c r="E36" s="5"/>
      <c r="F36" s="5"/>
      <c r="G36" s="5"/>
      <c r="H36" s="5"/>
      <c r="I36" s="5"/>
      <c r="J36" s="5"/>
      <c r="K36" s="5"/>
    </row>
    <row r="37" spans="1:11" x14ac:dyDescent="0.25">
      <c r="A37" s="5"/>
      <c r="B37" s="5"/>
      <c r="C37" s="91"/>
      <c r="D37" s="5"/>
      <c r="E37" s="5"/>
      <c r="F37" s="5"/>
      <c r="G37" s="5"/>
      <c r="H37" s="5"/>
      <c r="I37" s="5"/>
      <c r="J37" s="5"/>
      <c r="K37" s="5"/>
    </row>
    <row r="38" spans="1:11" x14ac:dyDescent="0.25">
      <c r="B38" s="5"/>
      <c r="C38" s="91"/>
      <c r="D38" s="5"/>
      <c r="E38" s="5"/>
      <c r="F38" s="5"/>
      <c r="G38" s="5"/>
      <c r="H38" s="5"/>
      <c r="I38" s="5"/>
      <c r="J38" s="5"/>
      <c r="K38" s="5"/>
    </row>
    <row r="39" spans="1:11" x14ac:dyDescent="0.25">
      <c r="B39" s="5"/>
      <c r="C39" s="91"/>
      <c r="D39" s="5"/>
      <c r="E39" s="5"/>
      <c r="F39" s="5"/>
      <c r="G39" s="5"/>
      <c r="H39" s="5"/>
      <c r="I39" s="5"/>
      <c r="J39" s="5"/>
      <c r="K39" s="5"/>
    </row>
    <row r="40" spans="1:11" x14ac:dyDescent="0.25">
      <c r="B40" s="5"/>
      <c r="C40" s="91"/>
      <c r="D40" s="5"/>
      <c r="E40" s="5"/>
      <c r="F40" s="5"/>
      <c r="G40" s="5"/>
      <c r="H40" s="5"/>
      <c r="I40" s="5"/>
      <c r="J40" s="5"/>
      <c r="K40" s="5"/>
    </row>
    <row r="41" spans="1:11" x14ac:dyDescent="0.25">
      <c r="B41" s="5"/>
      <c r="C41" s="91"/>
      <c r="D41" s="5"/>
      <c r="E41" s="5"/>
      <c r="F41" s="5"/>
      <c r="G41" s="5"/>
      <c r="H41" s="5"/>
      <c r="I41" s="5"/>
      <c r="J41" s="5"/>
      <c r="K41" s="5"/>
    </row>
    <row r="42" spans="1:11" x14ac:dyDescent="0.25">
      <c r="B42" s="5"/>
      <c r="C42" s="91"/>
      <c r="D42" s="5"/>
      <c r="E42" s="5"/>
      <c r="F42" s="5"/>
      <c r="G42" s="5"/>
      <c r="H42" s="5"/>
      <c r="I42" s="5"/>
      <c r="J42" s="5"/>
      <c r="K42" s="5"/>
    </row>
    <row r="43" spans="1:11" x14ac:dyDescent="0.25">
      <c r="B43" s="5"/>
      <c r="C43" s="91"/>
      <c r="D43" s="5"/>
      <c r="E43" s="5"/>
      <c r="F43" s="5"/>
      <c r="G43" s="5"/>
      <c r="H43" s="5"/>
      <c r="I43" s="5"/>
      <c r="J43" s="5"/>
      <c r="K43" s="5"/>
    </row>
    <row r="44" spans="1:11" x14ac:dyDescent="0.25">
      <c r="B44" s="5"/>
      <c r="C44" s="91"/>
      <c r="D44" s="5"/>
      <c r="E44" s="5"/>
      <c r="F44" s="5"/>
      <c r="G44" s="5"/>
      <c r="H44" s="5"/>
      <c r="I44" s="5"/>
      <c r="J44" s="5"/>
      <c r="K44" s="5"/>
    </row>
    <row r="45" spans="1:11" x14ac:dyDescent="0.25">
      <c r="B45" s="5"/>
      <c r="C45" s="91"/>
      <c r="D45" s="5"/>
      <c r="E45" s="5"/>
      <c r="F45" s="5"/>
      <c r="G45" s="5"/>
      <c r="H45" s="5"/>
      <c r="I45" s="5"/>
      <c r="J45" s="5"/>
      <c r="K45" s="5"/>
    </row>
    <row r="46" spans="1:11" x14ac:dyDescent="0.25">
      <c r="B46" s="5"/>
      <c r="C46" s="91"/>
      <c r="D46" s="5"/>
      <c r="E46" s="5"/>
      <c r="F46" s="5"/>
      <c r="G46" s="5"/>
    </row>
    <row r="47" spans="1:11" x14ac:dyDescent="0.25">
      <c r="B47" s="5"/>
      <c r="C47" s="91"/>
      <c r="D47" s="5"/>
      <c r="E47" s="5"/>
      <c r="F47" s="5"/>
      <c r="G47" s="5"/>
    </row>
    <row r="48" spans="1:11" x14ac:dyDescent="0.25">
      <c r="B48" s="5"/>
      <c r="C48" s="91"/>
      <c r="D48" s="5"/>
      <c r="E48" s="5"/>
      <c r="F48" s="5"/>
      <c r="G48" s="5"/>
    </row>
    <row r="49" spans="2:7" x14ac:dyDescent="0.25">
      <c r="B49" s="5"/>
      <c r="C49" s="91"/>
      <c r="D49" s="5"/>
      <c r="E49" s="5"/>
      <c r="F49" s="5"/>
      <c r="G49" s="5"/>
    </row>
    <row r="50" spans="2:7" x14ac:dyDescent="0.25">
      <c r="B50" s="5"/>
      <c r="C50" s="91"/>
      <c r="D50" s="5"/>
      <c r="E50" s="5"/>
      <c r="F50" s="5"/>
      <c r="G50" s="5"/>
    </row>
    <row r="51" spans="2:7" x14ac:dyDescent="0.25">
      <c r="B51" s="5"/>
      <c r="C51" s="91"/>
      <c r="D51" s="5"/>
      <c r="E51" s="5"/>
      <c r="F51" s="5"/>
      <c r="G51" s="5"/>
    </row>
    <row r="52" spans="2:7" x14ac:dyDescent="0.25">
      <c r="B52" s="5"/>
      <c r="C52" s="91"/>
      <c r="D52" s="5"/>
      <c r="E52" s="5"/>
      <c r="F52" s="5"/>
      <c r="G52" s="5"/>
    </row>
    <row r="53" spans="2:7" x14ac:dyDescent="0.25">
      <c r="B53" s="5"/>
      <c r="C53" s="91"/>
      <c r="D53" s="5"/>
      <c r="E53" s="5"/>
      <c r="F53" s="5"/>
      <c r="G53" s="5"/>
    </row>
    <row r="54" spans="2:7" x14ac:dyDescent="0.25">
      <c r="B54" s="5"/>
      <c r="C54" s="91"/>
      <c r="D54" s="5"/>
      <c r="E54" s="5"/>
      <c r="F54" s="5"/>
      <c r="G54" s="5"/>
    </row>
    <row r="55" spans="2:7" x14ac:dyDescent="0.25">
      <c r="B55" s="5"/>
      <c r="C55" s="91"/>
      <c r="D55" s="5"/>
      <c r="E55" s="5"/>
      <c r="F55" s="5"/>
      <c r="G55" s="5"/>
    </row>
  </sheetData>
  <sheetProtection algorithmName="SHA-512" hashValue="xxm5tZkm1V/xE1zCrQ04+dQuFBCKFCQFIkMQ9l9ToyHinjq2E4knor+VSLQC6CHiiiuSRX5j8LlKTTYbNi5oMg==" saltValue="kTSemz0LfzTWOZfL6DmRRA==" spinCount="100000" sheet="1" objects="1" scenarios="1"/>
  <mergeCells count="7">
    <mergeCell ref="B4:B6"/>
    <mergeCell ref="B7:B9"/>
    <mergeCell ref="B10:B12"/>
    <mergeCell ref="B2:E2"/>
    <mergeCell ref="E10:E12"/>
    <mergeCell ref="E7:E9"/>
    <mergeCell ref="E4:E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C00000"/>
  </sheetPr>
  <dimension ref="A1:M191"/>
  <sheetViews>
    <sheetView zoomScale="85" zoomScaleNormal="85" workbookViewId="0">
      <selection activeCell="D12" sqref="D12"/>
    </sheetView>
  </sheetViews>
  <sheetFormatPr baseColWidth="10" defaultColWidth="8.85546875" defaultRowHeight="16.5" x14ac:dyDescent="0.35"/>
  <cols>
    <col min="1" max="1" width="17.85546875" style="24" customWidth="1"/>
    <col min="2" max="2" width="50.42578125" style="24" customWidth="1"/>
    <col min="3" max="3" width="26.42578125" style="24" customWidth="1"/>
    <col min="4" max="4" width="26.28515625" style="24" customWidth="1"/>
    <col min="5" max="5" width="5.140625" style="24" customWidth="1"/>
    <col min="6" max="6" width="4.42578125" style="24" customWidth="1"/>
    <col min="7" max="7" width="31.85546875" style="24" customWidth="1"/>
    <col min="8" max="8" width="8.85546875" style="24"/>
    <col min="9" max="9" width="2.42578125" style="24" customWidth="1"/>
    <col min="10" max="10" width="13.7109375" style="24" customWidth="1"/>
    <col min="11" max="11" width="41" style="24" customWidth="1"/>
    <col min="12" max="12" width="45.85546875" style="24" customWidth="1"/>
    <col min="13" max="13" width="30" style="24" customWidth="1"/>
    <col min="14" max="14" width="31.28515625" style="24" customWidth="1"/>
    <col min="15" max="16384" width="8.85546875" style="24"/>
  </cols>
  <sheetData>
    <row r="1" spans="1:13" ht="17.25" thickBot="1" x14ac:dyDescent="0.4">
      <c r="A1" s="106" t="s">
        <v>330</v>
      </c>
      <c r="B1" s="106" t="s">
        <v>44</v>
      </c>
      <c r="C1" s="106" t="s">
        <v>331</v>
      </c>
      <c r="D1" s="106" t="s">
        <v>332</v>
      </c>
      <c r="E1" s="22"/>
      <c r="F1" s="22"/>
      <c r="G1" s="610" t="s">
        <v>333</v>
      </c>
      <c r="H1" s="592"/>
      <c r="I1" s="22"/>
      <c r="J1" s="610" t="s">
        <v>334</v>
      </c>
      <c r="K1" s="591"/>
      <c r="L1" s="592"/>
      <c r="M1" s="22"/>
    </row>
    <row r="2" spans="1:13" ht="17.25" thickBot="1" x14ac:dyDescent="0.4">
      <c r="A2" s="107" t="s">
        <v>177</v>
      </c>
      <c r="B2" s="107" t="s">
        <v>50</v>
      </c>
      <c r="C2" s="107" t="s">
        <v>63</v>
      </c>
      <c r="D2" s="107" t="s">
        <v>103</v>
      </c>
      <c r="E2" s="22"/>
      <c r="F2" s="22"/>
      <c r="G2" s="174" t="s">
        <v>214</v>
      </c>
      <c r="H2" s="175" t="s">
        <v>214</v>
      </c>
      <c r="I2" s="22"/>
      <c r="J2" s="110" t="s">
        <v>141</v>
      </c>
      <c r="K2" s="111" t="s">
        <v>335</v>
      </c>
      <c r="L2" s="112" t="s">
        <v>336</v>
      </c>
      <c r="M2" s="22"/>
    </row>
    <row r="3" spans="1:13" x14ac:dyDescent="0.35">
      <c r="A3" s="107" t="s">
        <v>180</v>
      </c>
      <c r="B3" s="107" t="s">
        <v>53</v>
      </c>
      <c r="C3" s="107" t="s">
        <v>51</v>
      </c>
      <c r="D3" s="107" t="s">
        <v>110</v>
      </c>
      <c r="E3" s="22"/>
      <c r="F3" s="22"/>
      <c r="G3" s="108" t="s">
        <v>247</v>
      </c>
      <c r="H3" s="172" t="s">
        <v>247</v>
      </c>
      <c r="I3" s="22"/>
      <c r="J3" s="593" t="s">
        <v>95</v>
      </c>
      <c r="K3" s="113" t="s">
        <v>97</v>
      </c>
      <c r="L3" s="163" t="str">
        <f>B8</f>
        <v>SDG 7: Affordable and Clean Energy</v>
      </c>
      <c r="M3" s="22"/>
    </row>
    <row r="4" spans="1:13" ht="17.25" thickBot="1" x14ac:dyDescent="0.4">
      <c r="A4" s="107" t="s">
        <v>176</v>
      </c>
      <c r="B4" s="107" t="s">
        <v>56</v>
      </c>
      <c r="C4" s="114" t="s">
        <v>54</v>
      </c>
      <c r="D4" s="114" t="s">
        <v>106</v>
      </c>
      <c r="E4" s="22"/>
      <c r="F4" s="22"/>
      <c r="G4" s="108" t="s">
        <v>269</v>
      </c>
      <c r="H4" s="176">
        <v>0</v>
      </c>
      <c r="I4" s="22"/>
      <c r="J4" s="594"/>
      <c r="K4" s="115" t="s">
        <v>100</v>
      </c>
      <c r="L4" s="164" t="str">
        <f>B8</f>
        <v>SDG 7: Affordable and Clean Energy</v>
      </c>
      <c r="M4" s="22"/>
    </row>
    <row r="5" spans="1:13" ht="17.25" thickBot="1" x14ac:dyDescent="0.4">
      <c r="A5" s="107" t="s">
        <v>179</v>
      </c>
      <c r="B5" s="107" t="s">
        <v>58</v>
      </c>
      <c r="C5" s="22"/>
      <c r="D5" s="193" t="s">
        <v>98</v>
      </c>
      <c r="E5" s="22"/>
      <c r="F5" s="22"/>
      <c r="G5" s="108" t="s">
        <v>214</v>
      </c>
      <c r="H5" s="172">
        <v>1</v>
      </c>
      <c r="I5" s="22"/>
      <c r="J5" s="594"/>
      <c r="K5" s="115" t="s">
        <v>102</v>
      </c>
      <c r="L5" s="164" t="str">
        <f>B8</f>
        <v>SDG 7: Affordable and Clean Energy</v>
      </c>
      <c r="M5" s="22"/>
    </row>
    <row r="6" spans="1:13" ht="17.25" thickBot="1" x14ac:dyDescent="0.4">
      <c r="A6" s="107" t="s">
        <v>181</v>
      </c>
      <c r="B6" s="107" t="s">
        <v>60</v>
      </c>
      <c r="C6" s="22"/>
      <c r="D6" s="22"/>
      <c r="E6" s="22"/>
      <c r="F6" s="22"/>
      <c r="G6" s="108" t="s">
        <v>247</v>
      </c>
      <c r="H6" s="172">
        <v>2</v>
      </c>
      <c r="I6" s="22"/>
      <c r="J6" s="595"/>
      <c r="K6" s="117" t="s">
        <v>105</v>
      </c>
      <c r="L6" s="165" t="str">
        <f>B8</f>
        <v>SDG 7: Affordable and Clean Energy</v>
      </c>
      <c r="M6" s="22"/>
    </row>
    <row r="7" spans="1:13" ht="17.25" thickBot="1" x14ac:dyDescent="0.4">
      <c r="A7" s="107" t="s">
        <v>178</v>
      </c>
      <c r="B7" s="107" t="s">
        <v>62</v>
      </c>
      <c r="C7" s="591" t="s">
        <v>337</v>
      </c>
      <c r="D7" s="592"/>
      <c r="E7" s="22"/>
      <c r="F7" s="22"/>
      <c r="G7" s="119" t="s">
        <v>269</v>
      </c>
      <c r="H7" s="173">
        <v>3</v>
      </c>
      <c r="I7" s="22"/>
      <c r="J7" s="596" t="s">
        <v>96</v>
      </c>
      <c r="K7" s="121" t="s">
        <v>109</v>
      </c>
      <c r="L7" s="166" t="str">
        <f>B12</f>
        <v>SDG 11: Sustainable Cities and Communities</v>
      </c>
      <c r="M7" s="22"/>
    </row>
    <row r="8" spans="1:13" ht="17.25" thickBot="1" x14ac:dyDescent="0.4">
      <c r="A8" s="114"/>
      <c r="B8" s="107" t="s">
        <v>65</v>
      </c>
      <c r="C8" s="122" t="s">
        <v>177</v>
      </c>
      <c r="D8" s="123">
        <f>'0.B Country''s GHG &amp; NDC Profile'!D8</f>
        <v>0.21428571428571427</v>
      </c>
      <c r="E8" s="22"/>
      <c r="F8" s="22"/>
      <c r="G8" s="22"/>
      <c r="H8" s="22"/>
      <c r="I8" s="22"/>
      <c r="J8" s="594"/>
      <c r="K8" s="124" t="s">
        <v>111</v>
      </c>
      <c r="L8" s="164" t="str">
        <f>L7</f>
        <v>SDG 11: Sustainable Cities and Communities</v>
      </c>
      <c r="M8" s="22"/>
    </row>
    <row r="9" spans="1:13" x14ac:dyDescent="0.35">
      <c r="A9" s="22"/>
      <c r="B9" s="107" t="s">
        <v>67</v>
      </c>
      <c r="C9" s="122" t="s">
        <v>180</v>
      </c>
      <c r="D9" s="123">
        <f>'0.B Country''s GHG &amp; NDC Profile'!D9</f>
        <v>3.5714285714285712E-2</v>
      </c>
      <c r="E9" s="22"/>
      <c r="F9" s="22"/>
      <c r="G9" s="22"/>
      <c r="H9" s="22"/>
      <c r="I9" s="22"/>
      <c r="J9" s="594"/>
      <c r="K9" s="124" t="s">
        <v>112</v>
      </c>
      <c r="L9" s="164" t="str">
        <f>L8</f>
        <v>SDG 11: Sustainable Cities and Communities</v>
      </c>
      <c r="M9" s="22"/>
    </row>
    <row r="10" spans="1:13" ht="17.25" thickBot="1" x14ac:dyDescent="0.4">
      <c r="A10" s="22"/>
      <c r="B10" s="107" t="s">
        <v>69</v>
      </c>
      <c r="C10" s="122" t="s">
        <v>176</v>
      </c>
      <c r="D10" s="123">
        <f>'0.B Country''s GHG &amp; NDC Profile'!D10</f>
        <v>0.14285714285714285</v>
      </c>
      <c r="E10" s="22"/>
      <c r="F10" s="22"/>
      <c r="G10" s="22"/>
      <c r="H10" s="22"/>
      <c r="I10" s="22"/>
      <c r="J10" s="597"/>
      <c r="K10" s="125" t="s">
        <v>113</v>
      </c>
      <c r="L10" s="167" t="str">
        <f>L9</f>
        <v>SDG 11: Sustainable Cities and Communities</v>
      </c>
      <c r="M10" s="22"/>
    </row>
    <row r="11" spans="1:13" x14ac:dyDescent="0.35">
      <c r="A11" s="22"/>
      <c r="B11" s="107" t="s">
        <v>71</v>
      </c>
      <c r="C11" s="122" t="s">
        <v>179</v>
      </c>
      <c r="D11" s="123">
        <f>'0.B Country''s GHG &amp; NDC Profile'!D11</f>
        <v>0.17857142857142858</v>
      </c>
      <c r="E11" s="22"/>
      <c r="F11" s="22"/>
      <c r="G11" s="22"/>
      <c r="H11" s="22"/>
      <c r="I11" s="22"/>
      <c r="J11" s="593" t="s">
        <v>99</v>
      </c>
      <c r="K11" s="126" t="s">
        <v>114</v>
      </c>
      <c r="L11" s="163" t="str">
        <f>B16</f>
        <v>SDG 15: Life on Land</v>
      </c>
      <c r="M11" s="22"/>
    </row>
    <row r="12" spans="1:13" x14ac:dyDescent="0.35">
      <c r="A12" s="22"/>
      <c r="B12" s="107" t="s">
        <v>73</v>
      </c>
      <c r="C12" s="122" t="s">
        <v>181</v>
      </c>
      <c r="D12" s="123">
        <f>'0.B Country''s GHG &amp; NDC Profile'!D12</f>
        <v>7.1428571428571425E-2</v>
      </c>
      <c r="E12" s="22"/>
      <c r="F12" s="22"/>
      <c r="G12" s="22"/>
      <c r="H12" s="22"/>
      <c r="I12" s="22"/>
      <c r="J12" s="594"/>
      <c r="K12" s="124" t="s">
        <v>115</v>
      </c>
      <c r="L12" s="164" t="str">
        <f>B13</f>
        <v>SDG 12: Responsible Consumption and Production</v>
      </c>
      <c r="M12" s="22"/>
    </row>
    <row r="13" spans="1:13" ht="17.25" thickBot="1" x14ac:dyDescent="0.4">
      <c r="A13" s="22"/>
      <c r="B13" s="107" t="s">
        <v>75</v>
      </c>
      <c r="C13" s="127" t="s">
        <v>178</v>
      </c>
      <c r="D13" s="128">
        <f>'0.B Country''s GHG &amp; NDC Profile'!D13</f>
        <v>0.35714285714285715</v>
      </c>
      <c r="E13" s="22"/>
      <c r="F13" s="22"/>
      <c r="G13" s="22"/>
      <c r="H13" s="22"/>
      <c r="I13" s="22"/>
      <c r="J13" s="594"/>
      <c r="K13" s="124" t="s">
        <v>116</v>
      </c>
      <c r="L13" s="164" t="str">
        <f>B13</f>
        <v>SDG 12: Responsible Consumption and Production</v>
      </c>
      <c r="M13" s="22"/>
    </row>
    <row r="14" spans="1:13" ht="17.25" thickBot="1" x14ac:dyDescent="0.4">
      <c r="A14" s="22"/>
      <c r="B14" s="107" t="s">
        <v>77</v>
      </c>
      <c r="C14" s="22"/>
      <c r="D14" s="22"/>
      <c r="E14" s="22"/>
      <c r="F14" s="22"/>
      <c r="G14" s="22"/>
      <c r="H14" s="22"/>
      <c r="I14" s="22"/>
      <c r="J14" s="595"/>
      <c r="K14" s="129" t="s">
        <v>117</v>
      </c>
      <c r="L14" s="165" t="str">
        <f>B13</f>
        <v>SDG 12: Responsible Consumption and Production</v>
      </c>
      <c r="M14" s="22"/>
    </row>
    <row r="15" spans="1:13" x14ac:dyDescent="0.35">
      <c r="A15" s="22"/>
      <c r="B15" s="107" t="s">
        <v>79</v>
      </c>
      <c r="C15" s="22"/>
      <c r="D15" s="22"/>
      <c r="E15" s="22"/>
      <c r="F15" s="22"/>
      <c r="G15" s="22"/>
      <c r="H15" s="22"/>
      <c r="I15" s="22"/>
      <c r="J15" s="596" t="s">
        <v>101</v>
      </c>
      <c r="K15" s="121" t="s">
        <v>118</v>
      </c>
      <c r="L15" s="166" t="str">
        <f>B10</f>
        <v>SDG 9: Industry, Innovation and Infrastructure</v>
      </c>
      <c r="M15" s="22"/>
    </row>
    <row r="16" spans="1:13" x14ac:dyDescent="0.35">
      <c r="A16" s="22"/>
      <c r="B16" s="107" t="s">
        <v>81</v>
      </c>
      <c r="C16" s="22"/>
      <c r="D16" s="22"/>
      <c r="E16" s="22"/>
      <c r="F16" s="22"/>
      <c r="G16" s="22"/>
      <c r="H16" s="22"/>
      <c r="I16" s="22"/>
      <c r="J16" s="594"/>
      <c r="K16" s="124" t="s">
        <v>119</v>
      </c>
      <c r="L16" s="164" t="str">
        <f>L15</f>
        <v>SDG 9: Industry, Innovation and Infrastructure</v>
      </c>
      <c r="M16" s="22"/>
    </row>
    <row r="17" spans="1:13" x14ac:dyDescent="0.35">
      <c r="A17" s="22"/>
      <c r="B17" s="107" t="s">
        <v>83</v>
      </c>
      <c r="C17" s="22"/>
      <c r="D17" s="22"/>
      <c r="E17" s="22"/>
      <c r="F17" s="22"/>
      <c r="G17" s="22"/>
      <c r="H17" s="22"/>
      <c r="I17" s="22"/>
      <c r="J17" s="594"/>
      <c r="K17" s="124" t="s">
        <v>120</v>
      </c>
      <c r="L17" s="164" t="str">
        <f t="shared" ref="L17:L20" si="0">L16</f>
        <v>SDG 9: Industry, Innovation and Infrastructure</v>
      </c>
      <c r="M17" s="22"/>
    </row>
    <row r="18" spans="1:13" ht="17.25" thickBot="1" x14ac:dyDescent="0.4">
      <c r="A18" s="22"/>
      <c r="B18" s="130" t="s">
        <v>85</v>
      </c>
      <c r="C18" s="22"/>
      <c r="D18" s="22"/>
      <c r="E18" s="22"/>
      <c r="F18" s="22"/>
      <c r="G18" s="22"/>
      <c r="H18" s="22"/>
      <c r="I18" s="22"/>
      <c r="J18" s="594"/>
      <c r="K18" s="124" t="s">
        <v>121</v>
      </c>
      <c r="L18" s="164" t="str">
        <f t="shared" si="0"/>
        <v>SDG 9: Industry, Innovation and Infrastructure</v>
      </c>
      <c r="M18" s="22"/>
    </row>
    <row r="19" spans="1:13" ht="17.25" thickBot="1" x14ac:dyDescent="0.4">
      <c r="A19" s="22"/>
      <c r="B19" s="22"/>
      <c r="C19" s="22"/>
      <c r="D19" s="22"/>
      <c r="E19" s="22"/>
      <c r="F19" s="22"/>
      <c r="G19" s="22"/>
      <c r="H19" s="22"/>
      <c r="I19" s="22"/>
      <c r="J19" s="594"/>
      <c r="K19" s="124" t="s">
        <v>122</v>
      </c>
      <c r="L19" s="164" t="str">
        <f t="shared" si="0"/>
        <v>SDG 9: Industry, Innovation and Infrastructure</v>
      </c>
      <c r="M19" s="22"/>
    </row>
    <row r="20" spans="1:13" ht="17.25" thickBot="1" x14ac:dyDescent="0.4">
      <c r="A20" s="610" t="s">
        <v>338</v>
      </c>
      <c r="B20" s="592"/>
      <c r="C20" s="22"/>
      <c r="D20" s="22"/>
      <c r="E20" s="22"/>
      <c r="F20" s="22"/>
      <c r="G20" s="22"/>
      <c r="H20" s="22"/>
      <c r="I20" s="22"/>
      <c r="J20" s="597"/>
      <c r="K20" s="125" t="s">
        <v>123</v>
      </c>
      <c r="L20" s="167" t="str">
        <f t="shared" si="0"/>
        <v>SDG 9: Industry, Innovation and Infrastructure</v>
      </c>
      <c r="M20" s="22"/>
    </row>
    <row r="21" spans="1:13" x14ac:dyDescent="0.35">
      <c r="A21" s="108" t="s">
        <v>63</v>
      </c>
      <c r="B21" s="109">
        <v>1</v>
      </c>
      <c r="C21" s="22"/>
      <c r="D21" s="22"/>
      <c r="E21" s="22"/>
      <c r="F21" s="22"/>
      <c r="G21" s="22"/>
      <c r="H21" s="22"/>
      <c r="I21" s="22"/>
      <c r="J21" s="593" t="s">
        <v>104</v>
      </c>
      <c r="K21" s="126" t="s">
        <v>124</v>
      </c>
      <c r="L21" s="163" t="str">
        <f>B13</f>
        <v>SDG 12: Responsible Consumption and Production</v>
      </c>
      <c r="M21" s="22"/>
    </row>
    <row r="22" spans="1:13" x14ac:dyDescent="0.35">
      <c r="A22" s="108" t="s">
        <v>51</v>
      </c>
      <c r="B22" s="109">
        <v>2</v>
      </c>
      <c r="C22" s="22"/>
      <c r="D22" s="22"/>
      <c r="E22" s="22"/>
      <c r="F22" s="22"/>
      <c r="G22" s="22"/>
      <c r="H22" s="22"/>
      <c r="I22" s="22"/>
      <c r="J22" s="594"/>
      <c r="K22" s="124" t="s">
        <v>125</v>
      </c>
      <c r="L22" s="164" t="str">
        <f>L21</f>
        <v>SDG 12: Responsible Consumption and Production</v>
      </c>
      <c r="M22" s="22"/>
    </row>
    <row r="23" spans="1:13" ht="17.25" thickBot="1" x14ac:dyDescent="0.4">
      <c r="A23" s="119" t="s">
        <v>54</v>
      </c>
      <c r="B23" s="120">
        <v>3</v>
      </c>
      <c r="C23" s="22"/>
      <c r="D23" s="22"/>
      <c r="E23" s="22"/>
      <c r="F23" s="22"/>
      <c r="G23" s="22"/>
      <c r="H23" s="22"/>
      <c r="I23" s="22"/>
      <c r="J23" s="595"/>
      <c r="K23" s="129" t="s">
        <v>126</v>
      </c>
      <c r="L23" s="165" t="str">
        <f>L22</f>
        <v>SDG 12: Responsible Consumption and Production</v>
      </c>
      <c r="M23" s="22"/>
    </row>
    <row r="24" spans="1:13" x14ac:dyDescent="0.35">
      <c r="A24" s="22"/>
      <c r="B24" s="22"/>
      <c r="C24" s="22"/>
      <c r="D24" s="22"/>
      <c r="E24" s="22"/>
      <c r="F24" s="22"/>
      <c r="G24" s="22"/>
      <c r="H24" s="22"/>
      <c r="I24" s="22"/>
      <c r="J24" s="596" t="s">
        <v>107</v>
      </c>
      <c r="K24" s="121" t="s">
        <v>127</v>
      </c>
      <c r="L24" s="166" t="str">
        <f>$B$16</f>
        <v>SDG 15: Life on Land</v>
      </c>
      <c r="M24" s="22"/>
    </row>
    <row r="25" spans="1:13" x14ac:dyDescent="0.35">
      <c r="A25" s="22"/>
      <c r="B25" s="22"/>
      <c r="C25" s="22"/>
      <c r="D25" s="22"/>
      <c r="E25" s="22"/>
      <c r="F25" s="22"/>
      <c r="G25" s="22"/>
      <c r="H25" s="22"/>
      <c r="I25" s="22"/>
      <c r="J25" s="594"/>
      <c r="K25" s="124" t="s">
        <v>128</v>
      </c>
      <c r="L25" s="164" t="str">
        <f t="shared" ref="L25:L28" si="1">$B$16</f>
        <v>SDG 15: Life on Land</v>
      </c>
      <c r="M25" s="22"/>
    </row>
    <row r="26" spans="1:13" x14ac:dyDescent="0.35">
      <c r="A26" s="22"/>
      <c r="B26" s="22"/>
      <c r="C26" s="22"/>
      <c r="D26" s="22"/>
      <c r="E26" s="22"/>
      <c r="F26" s="22"/>
      <c r="G26" s="22"/>
      <c r="H26" s="22"/>
      <c r="I26" s="22"/>
      <c r="J26" s="594"/>
      <c r="K26" s="124" t="s">
        <v>129</v>
      </c>
      <c r="L26" s="164" t="str">
        <f t="shared" si="1"/>
        <v>SDG 15: Life on Land</v>
      </c>
      <c r="M26" s="22"/>
    </row>
    <row r="27" spans="1:13" ht="22.7" customHeight="1" x14ac:dyDescent="0.35">
      <c r="A27" s="22"/>
      <c r="B27" s="22"/>
      <c r="C27" s="22"/>
      <c r="D27" s="22"/>
      <c r="E27" s="22"/>
      <c r="F27" s="22"/>
      <c r="G27" s="22"/>
      <c r="H27" s="22"/>
      <c r="I27" s="22"/>
      <c r="J27" s="594"/>
      <c r="K27" s="124" t="s">
        <v>130</v>
      </c>
      <c r="L27" s="164" t="str">
        <f t="shared" si="1"/>
        <v>SDG 15: Life on Land</v>
      </c>
      <c r="M27" s="22"/>
    </row>
    <row r="28" spans="1:13" ht="17.25" thickBot="1" x14ac:dyDescent="0.4">
      <c r="A28" s="22"/>
      <c r="B28" s="22"/>
      <c r="C28" s="22"/>
      <c r="D28" s="22"/>
      <c r="E28" s="22"/>
      <c r="F28" s="22"/>
      <c r="G28" s="22"/>
      <c r="H28" s="22"/>
      <c r="I28" s="22"/>
      <c r="J28" s="595"/>
      <c r="K28" s="129" t="s">
        <v>131</v>
      </c>
      <c r="L28" s="165" t="str">
        <f t="shared" si="1"/>
        <v>SDG 15: Life on Land</v>
      </c>
      <c r="M28" s="22"/>
    </row>
    <row r="29" spans="1:13" x14ac:dyDescent="0.35">
      <c r="A29" s="22"/>
      <c r="B29" s="22"/>
      <c r="C29" s="22"/>
      <c r="D29" s="22"/>
      <c r="E29" s="22"/>
      <c r="F29" s="22"/>
      <c r="G29" s="22"/>
      <c r="H29" s="22"/>
      <c r="I29" s="22"/>
      <c r="J29" s="22"/>
      <c r="K29" s="22"/>
      <c r="L29" s="22"/>
      <c r="M29" s="22"/>
    </row>
    <row r="30" spans="1:13" x14ac:dyDescent="0.35">
      <c r="A30" s="22"/>
      <c r="B30" s="22"/>
      <c r="C30" s="22"/>
      <c r="D30" s="22"/>
      <c r="E30" s="22"/>
      <c r="F30" s="22"/>
      <c r="G30" s="22"/>
      <c r="H30" s="22"/>
      <c r="I30" s="22"/>
      <c r="J30" s="22"/>
      <c r="K30" s="22"/>
      <c r="L30" s="22"/>
      <c r="M30" s="22"/>
    </row>
    <row r="31" spans="1:13" x14ac:dyDescent="0.35">
      <c r="A31" s="22"/>
      <c r="B31" s="22"/>
      <c r="C31" s="22"/>
      <c r="D31" s="22"/>
      <c r="E31" s="22"/>
      <c r="F31" s="22"/>
      <c r="G31" s="22"/>
      <c r="H31" s="22"/>
      <c r="I31" s="22"/>
      <c r="J31" s="22"/>
      <c r="K31" s="22"/>
      <c r="L31" s="22"/>
      <c r="M31" s="22"/>
    </row>
    <row r="32" spans="1:13" x14ac:dyDescent="0.35">
      <c r="A32" s="22"/>
      <c r="B32" s="22"/>
      <c r="C32" s="22"/>
      <c r="D32" s="22"/>
      <c r="E32" s="22"/>
      <c r="F32" s="22"/>
      <c r="G32" s="22"/>
      <c r="H32" s="22"/>
      <c r="I32" s="22"/>
      <c r="J32" s="22"/>
      <c r="K32" s="22"/>
      <c r="L32" s="22"/>
      <c r="M32" s="22"/>
    </row>
    <row r="33" spans="1:13" x14ac:dyDescent="0.35">
      <c r="A33" s="22"/>
      <c r="B33" s="22"/>
      <c r="C33" s="22"/>
      <c r="D33" s="22"/>
      <c r="E33" s="22"/>
      <c r="F33" s="22"/>
      <c r="G33" s="22"/>
      <c r="H33" s="22"/>
      <c r="I33" s="22"/>
      <c r="J33" s="22"/>
      <c r="K33" s="22"/>
      <c r="L33" s="22"/>
      <c r="M33" s="22"/>
    </row>
    <row r="34" spans="1:13" ht="17.25" thickBot="1" x14ac:dyDescent="0.4">
      <c r="A34" s="22"/>
      <c r="B34" s="22"/>
      <c r="C34" s="22"/>
      <c r="D34" s="22"/>
      <c r="E34" s="22"/>
      <c r="F34" s="22"/>
      <c r="G34" s="22"/>
      <c r="H34" s="22"/>
      <c r="I34" s="22"/>
      <c r="J34" s="22"/>
      <c r="K34" s="22"/>
      <c r="L34" s="22"/>
      <c r="M34" s="22"/>
    </row>
    <row r="35" spans="1:13" x14ac:dyDescent="0.35">
      <c r="A35" s="22"/>
      <c r="B35" s="615" t="s">
        <v>141</v>
      </c>
      <c r="C35" s="591" t="s">
        <v>339</v>
      </c>
      <c r="D35" s="592"/>
      <c r="E35" s="22"/>
      <c r="F35" s="22"/>
      <c r="G35" s="22"/>
      <c r="H35" s="22"/>
      <c r="I35" s="22"/>
      <c r="J35" s="22"/>
      <c r="K35" s="22"/>
      <c r="L35" s="22"/>
      <c r="M35" s="22"/>
    </row>
    <row r="36" spans="1:13" x14ac:dyDescent="0.35">
      <c r="A36" s="22"/>
      <c r="B36" s="616"/>
      <c r="C36" s="608" t="s">
        <v>174</v>
      </c>
      <c r="D36" s="609"/>
      <c r="E36" s="22"/>
      <c r="F36" s="22"/>
      <c r="G36" s="22"/>
      <c r="H36" s="22"/>
      <c r="I36" s="22"/>
      <c r="J36" s="22"/>
      <c r="K36" s="22"/>
      <c r="L36" s="22"/>
      <c r="M36" s="22"/>
    </row>
    <row r="37" spans="1:13" x14ac:dyDescent="0.35">
      <c r="A37" s="22"/>
      <c r="B37" s="617"/>
      <c r="C37" s="58" t="s">
        <v>335</v>
      </c>
      <c r="D37" s="179"/>
      <c r="E37" s="22"/>
      <c r="F37" s="22"/>
      <c r="G37" s="22"/>
      <c r="H37" s="22"/>
      <c r="I37" s="22"/>
      <c r="J37" s="22"/>
      <c r="K37" s="22"/>
      <c r="L37" s="22"/>
      <c r="M37" s="22"/>
    </row>
    <row r="38" spans="1:13" x14ac:dyDescent="0.35">
      <c r="A38" s="22"/>
      <c r="B38" s="594" t="s">
        <v>95</v>
      </c>
      <c r="C38" s="124" t="s">
        <v>97</v>
      </c>
      <c r="D38" s="116">
        <f>'1.0 Activity Attractiveness'!I11</f>
        <v>4.8000000000000007</v>
      </c>
      <c r="E38" s="22"/>
      <c r="F38" s="22"/>
      <c r="G38" s="22"/>
      <c r="H38" s="22"/>
      <c r="I38" s="22"/>
      <c r="J38" s="22"/>
      <c r="K38" s="22"/>
      <c r="L38" s="22"/>
      <c r="M38" s="22"/>
    </row>
    <row r="39" spans="1:13" x14ac:dyDescent="0.35">
      <c r="A39" s="22"/>
      <c r="B39" s="594"/>
      <c r="C39" s="124" t="s">
        <v>100</v>
      </c>
      <c r="D39" s="116">
        <f>'1.0 Activity Attractiveness'!I12</f>
        <v>1.8000000000000003</v>
      </c>
      <c r="E39" s="22"/>
      <c r="F39" s="22"/>
      <c r="G39" s="22"/>
      <c r="H39" s="22"/>
      <c r="I39" s="22"/>
      <c r="J39" s="22"/>
      <c r="K39" s="22"/>
      <c r="L39" s="22"/>
      <c r="M39" s="22"/>
    </row>
    <row r="40" spans="1:13" x14ac:dyDescent="0.35">
      <c r="A40" s="22"/>
      <c r="B40" s="594"/>
      <c r="C40" s="124" t="s">
        <v>102</v>
      </c>
      <c r="D40" s="116">
        <f>'1.0 Activity Attractiveness'!I13</f>
        <v>4</v>
      </c>
      <c r="E40" s="22"/>
      <c r="F40" s="22"/>
      <c r="G40" s="22"/>
      <c r="H40" s="22"/>
      <c r="I40" s="22"/>
      <c r="J40" s="22"/>
      <c r="K40" s="22"/>
      <c r="L40" s="22"/>
      <c r="M40" s="22"/>
    </row>
    <row r="41" spans="1:13" x14ac:dyDescent="0.35">
      <c r="A41" s="22"/>
      <c r="B41" s="594"/>
      <c r="C41" s="124" t="s">
        <v>105</v>
      </c>
      <c r="D41" s="116">
        <f>'1.0 Activity Attractiveness'!I14</f>
        <v>9</v>
      </c>
      <c r="E41" s="22"/>
      <c r="F41" s="22"/>
      <c r="G41" s="22"/>
      <c r="H41" s="22"/>
      <c r="I41" s="22"/>
      <c r="J41" s="22"/>
      <c r="K41" s="22"/>
      <c r="L41" s="22"/>
      <c r="M41" s="22"/>
    </row>
    <row r="42" spans="1:13" x14ac:dyDescent="0.35">
      <c r="A42" s="22"/>
      <c r="B42" s="594" t="s">
        <v>96</v>
      </c>
      <c r="C42" s="124" t="s">
        <v>109</v>
      </c>
      <c r="D42" s="116">
        <f>'1.0 Activity Attractiveness'!I15</f>
        <v>3.2</v>
      </c>
      <c r="E42" s="22"/>
      <c r="F42" s="22"/>
      <c r="G42" s="22"/>
      <c r="H42" s="22"/>
      <c r="I42" s="22"/>
      <c r="J42" s="22"/>
      <c r="K42" s="22"/>
      <c r="L42" s="22"/>
      <c r="M42" s="22"/>
    </row>
    <row r="43" spans="1:13" x14ac:dyDescent="0.35">
      <c r="A43" s="22"/>
      <c r="B43" s="594"/>
      <c r="C43" s="124" t="s">
        <v>111</v>
      </c>
      <c r="D43" s="116">
        <f>'1.0 Activity Attractiveness'!I16</f>
        <v>3.2</v>
      </c>
      <c r="E43" s="22"/>
      <c r="F43" s="22"/>
      <c r="G43" s="22"/>
      <c r="H43" s="22"/>
      <c r="I43" s="22"/>
      <c r="J43" s="22"/>
      <c r="K43" s="22"/>
      <c r="L43" s="22"/>
      <c r="M43" s="22"/>
    </row>
    <row r="44" spans="1:13" x14ac:dyDescent="0.35">
      <c r="A44" s="22"/>
      <c r="B44" s="594"/>
      <c r="C44" s="124" t="s">
        <v>112</v>
      </c>
      <c r="D44" s="116">
        <f>'1.0 Activity Attractiveness'!I17</f>
        <v>3.2</v>
      </c>
      <c r="E44" s="22"/>
      <c r="F44" s="22"/>
      <c r="G44" s="22"/>
      <c r="H44" s="22"/>
      <c r="I44" s="22"/>
      <c r="J44" s="22"/>
      <c r="K44" s="22"/>
      <c r="L44" s="22"/>
      <c r="M44" s="22"/>
    </row>
    <row r="45" spans="1:13" x14ac:dyDescent="0.35">
      <c r="A45" s="22"/>
      <c r="B45" s="594"/>
      <c r="C45" s="124" t="s">
        <v>113</v>
      </c>
      <c r="D45" s="116">
        <f>'1.0 Activity Attractiveness'!I18</f>
        <v>1</v>
      </c>
      <c r="E45" s="22"/>
      <c r="F45" s="22"/>
      <c r="G45" s="22"/>
      <c r="H45" s="22"/>
      <c r="I45" s="22"/>
      <c r="J45" s="22"/>
      <c r="K45" s="22"/>
      <c r="L45" s="22"/>
      <c r="M45" s="22"/>
    </row>
    <row r="46" spans="1:13" x14ac:dyDescent="0.35">
      <c r="A46" s="22"/>
      <c r="B46" s="594" t="s">
        <v>99</v>
      </c>
      <c r="C46" s="124" t="s">
        <v>114</v>
      </c>
      <c r="D46" s="116">
        <f>'1.0 Activity Attractiveness'!I19</f>
        <v>8.3999999999999986</v>
      </c>
      <c r="E46" s="22"/>
      <c r="F46" s="22"/>
      <c r="G46" s="22"/>
      <c r="H46" s="22"/>
      <c r="I46" s="22"/>
      <c r="J46" s="22"/>
      <c r="K46" s="22"/>
      <c r="L46" s="22"/>
      <c r="M46" s="22"/>
    </row>
    <row r="47" spans="1:13" x14ac:dyDescent="0.35">
      <c r="A47" s="22"/>
      <c r="B47" s="594"/>
      <c r="C47" s="124" t="s">
        <v>115</v>
      </c>
      <c r="D47" s="116">
        <f>'1.0 Activity Attractiveness'!I20</f>
        <v>3.6</v>
      </c>
      <c r="E47" s="22"/>
      <c r="F47" s="22"/>
      <c r="G47" s="22"/>
      <c r="H47" s="22"/>
      <c r="I47" s="22"/>
      <c r="J47" s="22"/>
      <c r="K47" s="22"/>
      <c r="L47" s="22"/>
      <c r="M47" s="22"/>
    </row>
    <row r="48" spans="1:13" x14ac:dyDescent="0.35">
      <c r="A48" s="22"/>
      <c r="B48" s="594"/>
      <c r="C48" s="124" t="s">
        <v>116</v>
      </c>
      <c r="D48" s="116">
        <f>'1.0 Activity Attractiveness'!I21</f>
        <v>3.2</v>
      </c>
      <c r="E48" s="22"/>
      <c r="F48" s="22"/>
      <c r="G48" s="22"/>
      <c r="H48" s="22"/>
      <c r="I48" s="22"/>
      <c r="J48" s="22"/>
      <c r="K48" s="22"/>
      <c r="L48" s="22"/>
      <c r="M48" s="22"/>
    </row>
    <row r="49" spans="1:13" x14ac:dyDescent="0.35">
      <c r="A49" s="22"/>
      <c r="B49" s="594"/>
      <c r="C49" s="124" t="s">
        <v>117</v>
      </c>
      <c r="D49" s="116">
        <f>'1.0 Activity Attractiveness'!I22</f>
        <v>7.7999999999999989</v>
      </c>
      <c r="E49" s="22"/>
      <c r="F49" s="22"/>
      <c r="G49" s="22"/>
      <c r="H49" s="22"/>
      <c r="I49" s="22"/>
      <c r="J49" s="22"/>
      <c r="K49" s="22"/>
      <c r="L49" s="22"/>
      <c r="M49" s="22"/>
    </row>
    <row r="50" spans="1:13" x14ac:dyDescent="0.35">
      <c r="A50" s="22"/>
      <c r="B50" s="594" t="s">
        <v>101</v>
      </c>
      <c r="C50" s="124" t="s">
        <v>118</v>
      </c>
      <c r="D50" s="116">
        <f>'1.0 Activity Attractiveness'!I23</f>
        <v>4.8000000000000007</v>
      </c>
      <c r="E50" s="22"/>
      <c r="F50" s="22"/>
      <c r="G50" s="22"/>
      <c r="H50" s="22"/>
      <c r="I50" s="22"/>
      <c r="J50" s="22"/>
      <c r="K50" s="22"/>
      <c r="L50" s="22"/>
      <c r="M50" s="22"/>
    </row>
    <row r="51" spans="1:13" x14ac:dyDescent="0.35">
      <c r="A51" s="22"/>
      <c r="B51" s="594"/>
      <c r="C51" s="124" t="s">
        <v>119</v>
      </c>
      <c r="D51" s="116">
        <f>'1.0 Activity Attractiveness'!I24</f>
        <v>4.8000000000000007</v>
      </c>
      <c r="E51" s="22"/>
      <c r="F51" s="22"/>
      <c r="G51" s="22"/>
      <c r="H51" s="22"/>
      <c r="I51" s="22"/>
      <c r="J51" s="22"/>
      <c r="K51" s="22"/>
      <c r="L51" s="22"/>
      <c r="M51" s="22"/>
    </row>
    <row r="52" spans="1:13" x14ac:dyDescent="0.35">
      <c r="A52" s="22"/>
      <c r="B52" s="594"/>
      <c r="C52" s="124" t="s">
        <v>120</v>
      </c>
      <c r="D52" s="116">
        <f>'1.0 Activity Attractiveness'!I25</f>
        <v>4.8000000000000007</v>
      </c>
      <c r="E52" s="22"/>
      <c r="F52" s="22"/>
      <c r="G52" s="22"/>
      <c r="H52" s="22"/>
      <c r="I52" s="22"/>
      <c r="J52" s="22"/>
      <c r="K52" s="22"/>
      <c r="L52" s="22"/>
      <c r="M52" s="22"/>
    </row>
    <row r="53" spans="1:13" x14ac:dyDescent="0.35">
      <c r="A53" s="22"/>
      <c r="B53" s="594"/>
      <c r="C53" s="124" t="s">
        <v>121</v>
      </c>
      <c r="D53" s="116">
        <f>'1.0 Activity Attractiveness'!I26</f>
        <v>4.8000000000000007</v>
      </c>
      <c r="E53" s="22"/>
      <c r="F53" s="22"/>
      <c r="G53" s="22"/>
      <c r="H53" s="22"/>
      <c r="I53" s="22"/>
      <c r="J53" s="22"/>
      <c r="K53" s="22"/>
      <c r="L53" s="22"/>
      <c r="M53" s="22"/>
    </row>
    <row r="54" spans="1:13" x14ac:dyDescent="0.35">
      <c r="A54" s="22"/>
      <c r="B54" s="594"/>
      <c r="C54" s="124" t="s">
        <v>122</v>
      </c>
      <c r="D54" s="116">
        <f>'1.0 Activity Attractiveness'!I27</f>
        <v>1.8000000000000003</v>
      </c>
      <c r="E54" s="22"/>
      <c r="F54" s="22"/>
      <c r="G54" s="22"/>
      <c r="H54" s="22"/>
      <c r="I54" s="22"/>
      <c r="J54" s="22"/>
      <c r="K54" s="22"/>
      <c r="L54" s="22"/>
      <c r="M54" s="22"/>
    </row>
    <row r="55" spans="1:13" x14ac:dyDescent="0.35">
      <c r="A55" s="22"/>
      <c r="B55" s="594"/>
      <c r="C55" s="124" t="s">
        <v>123</v>
      </c>
      <c r="D55" s="116">
        <f>'1.0 Activity Attractiveness'!I28</f>
        <v>1</v>
      </c>
      <c r="E55" s="22"/>
      <c r="F55" s="22"/>
      <c r="G55" s="22"/>
      <c r="H55" s="22"/>
      <c r="I55" s="22"/>
      <c r="J55" s="22"/>
      <c r="K55" s="22"/>
      <c r="L55" s="22"/>
      <c r="M55" s="22"/>
    </row>
    <row r="56" spans="1:13" x14ac:dyDescent="0.35">
      <c r="A56" s="22"/>
      <c r="B56" s="594" t="s">
        <v>104</v>
      </c>
      <c r="C56" s="124" t="s">
        <v>124</v>
      </c>
      <c r="D56" s="116">
        <f>'1.0 Activity Attractiveness'!I29</f>
        <v>8.3999999999999986</v>
      </c>
      <c r="E56" s="22"/>
      <c r="F56" s="22"/>
      <c r="G56" s="22"/>
      <c r="H56" s="22"/>
      <c r="I56" s="22"/>
      <c r="J56" s="22"/>
      <c r="K56" s="22"/>
      <c r="L56" s="22"/>
      <c r="M56" s="22"/>
    </row>
    <row r="57" spans="1:13" x14ac:dyDescent="0.35">
      <c r="A57" s="22"/>
      <c r="B57" s="594"/>
      <c r="C57" s="124" t="s">
        <v>125</v>
      </c>
      <c r="D57" s="116">
        <f>'1.0 Activity Attractiveness'!I30</f>
        <v>4.4000000000000004</v>
      </c>
      <c r="E57" s="22"/>
      <c r="F57" s="22"/>
      <c r="G57" s="22"/>
      <c r="H57" s="22"/>
      <c r="I57" s="22"/>
      <c r="J57" s="22"/>
      <c r="K57" s="22"/>
      <c r="L57" s="22"/>
      <c r="M57" s="22"/>
    </row>
    <row r="58" spans="1:13" x14ac:dyDescent="0.35">
      <c r="A58" s="22"/>
      <c r="B58" s="594"/>
      <c r="C58" s="124" t="s">
        <v>126</v>
      </c>
      <c r="D58" s="116">
        <f>'1.0 Activity Attractiveness'!I31</f>
        <v>4.4000000000000004</v>
      </c>
      <c r="E58" s="22"/>
      <c r="F58" s="22"/>
      <c r="G58" s="22"/>
      <c r="H58" s="22"/>
      <c r="I58" s="22"/>
      <c r="J58" s="22"/>
      <c r="K58" s="22"/>
      <c r="L58" s="22"/>
      <c r="M58" s="22"/>
    </row>
    <row r="59" spans="1:13" x14ac:dyDescent="0.35">
      <c r="A59" s="22"/>
      <c r="B59" s="594" t="s">
        <v>107</v>
      </c>
      <c r="C59" s="124" t="s">
        <v>127</v>
      </c>
      <c r="D59" s="116">
        <f>'1.0 Activity Attractiveness'!I32</f>
        <v>0</v>
      </c>
      <c r="E59" s="22"/>
      <c r="F59" s="22"/>
      <c r="G59" s="22"/>
      <c r="H59" s="22"/>
      <c r="I59" s="22"/>
      <c r="J59" s="22"/>
      <c r="K59" s="22"/>
      <c r="L59" s="22"/>
      <c r="M59" s="22"/>
    </row>
    <row r="60" spans="1:13" x14ac:dyDescent="0.35">
      <c r="A60" s="22"/>
      <c r="B60" s="594"/>
      <c r="C60" s="124" t="s">
        <v>128</v>
      </c>
      <c r="D60" s="116">
        <f>'1.0 Activity Attractiveness'!I33</f>
        <v>0</v>
      </c>
      <c r="E60" s="22"/>
      <c r="F60" s="22"/>
      <c r="G60" s="22"/>
      <c r="H60" s="22"/>
      <c r="I60" s="22"/>
      <c r="J60" s="22"/>
      <c r="K60" s="22"/>
      <c r="L60" s="22"/>
      <c r="M60" s="22"/>
    </row>
    <row r="61" spans="1:13" x14ac:dyDescent="0.35">
      <c r="A61" s="22"/>
      <c r="B61" s="594"/>
      <c r="C61" s="124" t="s">
        <v>129</v>
      </c>
      <c r="D61" s="116">
        <f>'1.0 Activity Attractiveness'!I34</f>
        <v>0</v>
      </c>
      <c r="E61" s="22"/>
      <c r="F61" s="22"/>
      <c r="G61" s="22"/>
      <c r="H61" s="22"/>
      <c r="I61" s="22"/>
      <c r="J61" s="22"/>
      <c r="K61" s="22"/>
      <c r="L61" s="22"/>
      <c r="M61" s="22"/>
    </row>
    <row r="62" spans="1:13" x14ac:dyDescent="0.35">
      <c r="A62" s="22"/>
      <c r="B62" s="594"/>
      <c r="C62" s="124" t="s">
        <v>130</v>
      </c>
      <c r="D62" s="116">
        <f>'1.0 Activity Attractiveness'!I35</f>
        <v>3.6</v>
      </c>
      <c r="E62" s="22"/>
      <c r="F62" s="22"/>
      <c r="G62" s="22"/>
      <c r="H62" s="22"/>
      <c r="I62" s="22"/>
      <c r="J62" s="22"/>
      <c r="K62" s="22"/>
      <c r="L62" s="22"/>
      <c r="M62" s="22"/>
    </row>
    <row r="63" spans="1:13" ht="17.25" thickBot="1" x14ac:dyDescent="0.4">
      <c r="A63" s="22"/>
      <c r="B63" s="595"/>
      <c r="C63" s="129" t="s">
        <v>131</v>
      </c>
      <c r="D63" s="118">
        <f>'1.0 Activity Attractiveness'!I36</f>
        <v>0</v>
      </c>
      <c r="E63" s="22"/>
      <c r="F63" s="22"/>
      <c r="G63" s="22"/>
      <c r="H63" s="22"/>
      <c r="I63" s="22"/>
      <c r="J63" s="22"/>
      <c r="K63" s="22"/>
      <c r="L63" s="22"/>
      <c r="M63" s="22"/>
    </row>
    <row r="64" spans="1:13" ht="17.25" thickBot="1" x14ac:dyDescent="0.4">
      <c r="A64" s="22"/>
      <c r="B64" s="132"/>
      <c r="C64" s="133"/>
      <c r="D64" s="134"/>
      <c r="E64" s="22"/>
      <c r="F64" s="22"/>
      <c r="G64" s="22"/>
      <c r="H64" s="22"/>
      <c r="I64" s="22"/>
      <c r="J64" s="22"/>
      <c r="K64" s="22"/>
      <c r="L64" s="22"/>
      <c r="M64" s="22"/>
    </row>
    <row r="65" spans="1:13" x14ac:dyDescent="0.35">
      <c r="A65" s="22"/>
      <c r="B65" s="615" t="s">
        <v>141</v>
      </c>
      <c r="C65" s="591" t="s">
        <v>339</v>
      </c>
      <c r="D65" s="592"/>
      <c r="E65" s="22"/>
      <c r="F65" s="22"/>
      <c r="G65" s="22"/>
      <c r="H65" s="22"/>
      <c r="I65" s="22"/>
      <c r="J65" s="22"/>
      <c r="K65" s="22"/>
      <c r="L65" s="22"/>
      <c r="M65" s="22"/>
    </row>
    <row r="66" spans="1:13" x14ac:dyDescent="0.35">
      <c r="A66" s="22"/>
      <c r="B66" s="617"/>
      <c r="C66" s="608" t="s">
        <v>175</v>
      </c>
      <c r="D66" s="609"/>
      <c r="E66" s="22"/>
      <c r="F66" s="22"/>
      <c r="G66" s="22"/>
      <c r="H66" s="22"/>
      <c r="I66" s="22"/>
      <c r="J66" s="22"/>
      <c r="K66" s="22"/>
      <c r="L66" s="22"/>
      <c r="M66" s="22"/>
    </row>
    <row r="67" spans="1:13" x14ac:dyDescent="0.35">
      <c r="A67" s="22"/>
      <c r="B67" s="594" t="s">
        <v>95</v>
      </c>
      <c r="C67" s="124" t="s">
        <v>97</v>
      </c>
      <c r="D67" s="116">
        <f>'1.0 Activity Attractiveness'!H11</f>
        <v>4.8000000000000007</v>
      </c>
      <c r="E67" s="22"/>
      <c r="F67" s="22"/>
      <c r="G67" s="22"/>
      <c r="H67" s="22"/>
      <c r="I67" s="22"/>
      <c r="J67" s="22"/>
      <c r="K67" s="22"/>
      <c r="L67" s="22"/>
      <c r="M67" s="22"/>
    </row>
    <row r="68" spans="1:13" x14ac:dyDescent="0.35">
      <c r="A68" s="22"/>
      <c r="B68" s="594"/>
      <c r="C68" s="124" t="s">
        <v>100</v>
      </c>
      <c r="D68" s="116">
        <f>'1.0 Activity Attractiveness'!H12</f>
        <v>1.8000000000000003</v>
      </c>
      <c r="E68" s="22"/>
      <c r="F68" s="22"/>
      <c r="G68" s="22"/>
      <c r="H68" s="22"/>
      <c r="I68" s="22"/>
      <c r="J68" s="22"/>
      <c r="K68" s="22"/>
      <c r="L68" s="22"/>
      <c r="M68" s="22"/>
    </row>
    <row r="69" spans="1:13" x14ac:dyDescent="0.35">
      <c r="A69" s="22"/>
      <c r="B69" s="594"/>
      <c r="C69" s="124" t="s">
        <v>102</v>
      </c>
      <c r="D69" s="116">
        <f>'1.0 Activity Attractiveness'!H13</f>
        <v>4</v>
      </c>
      <c r="E69" s="22"/>
      <c r="F69" s="22"/>
      <c r="G69" s="22"/>
      <c r="H69" s="22"/>
      <c r="I69" s="22"/>
      <c r="J69" s="22"/>
      <c r="K69" s="22"/>
      <c r="L69" s="22"/>
      <c r="M69" s="22"/>
    </row>
    <row r="70" spans="1:13" x14ac:dyDescent="0.35">
      <c r="A70" s="22"/>
      <c r="B70" s="594"/>
      <c r="C70" s="124" t="s">
        <v>105</v>
      </c>
      <c r="D70" s="116">
        <f>'1.0 Activity Attractiveness'!H14</f>
        <v>9</v>
      </c>
      <c r="E70" s="22"/>
      <c r="F70" s="22"/>
      <c r="G70" s="22"/>
      <c r="H70" s="22"/>
      <c r="I70" s="22"/>
      <c r="J70" s="22"/>
      <c r="K70" s="22"/>
      <c r="L70" s="22"/>
      <c r="M70" s="22"/>
    </row>
    <row r="71" spans="1:13" x14ac:dyDescent="0.35">
      <c r="A71" s="22"/>
      <c r="B71" s="594" t="s">
        <v>96</v>
      </c>
      <c r="C71" s="124" t="s">
        <v>109</v>
      </c>
      <c r="D71" s="116">
        <f>'1.0 Activity Attractiveness'!H15</f>
        <v>1</v>
      </c>
      <c r="E71" s="22"/>
      <c r="F71" s="22"/>
      <c r="G71" s="22"/>
      <c r="H71" s="22"/>
      <c r="I71" s="22"/>
      <c r="J71" s="22"/>
      <c r="K71" s="22"/>
      <c r="L71" s="22"/>
      <c r="M71" s="22"/>
    </row>
    <row r="72" spans="1:13" x14ac:dyDescent="0.35">
      <c r="A72" s="22"/>
      <c r="B72" s="594"/>
      <c r="C72" s="124" t="s">
        <v>111</v>
      </c>
      <c r="D72" s="116">
        <f>'1.0 Activity Attractiveness'!H16</f>
        <v>1</v>
      </c>
      <c r="E72" s="22"/>
      <c r="F72" s="22"/>
      <c r="G72" s="22"/>
      <c r="H72" s="22"/>
      <c r="I72" s="22"/>
      <c r="J72" s="22"/>
      <c r="K72" s="22"/>
      <c r="L72" s="22"/>
      <c r="M72" s="22"/>
    </row>
    <row r="73" spans="1:13" x14ac:dyDescent="0.35">
      <c r="A73" s="22"/>
      <c r="B73" s="594"/>
      <c r="C73" s="124" t="s">
        <v>112</v>
      </c>
      <c r="D73" s="116">
        <f>'1.0 Activity Attractiveness'!H17</f>
        <v>1</v>
      </c>
      <c r="E73" s="22"/>
      <c r="F73" s="22"/>
      <c r="G73" s="22"/>
      <c r="H73" s="22"/>
      <c r="I73" s="22"/>
      <c r="J73" s="22"/>
      <c r="K73" s="22"/>
      <c r="L73" s="22"/>
      <c r="M73" s="22"/>
    </row>
    <row r="74" spans="1:13" x14ac:dyDescent="0.35">
      <c r="A74" s="22"/>
      <c r="B74" s="594"/>
      <c r="C74" s="124" t="s">
        <v>113</v>
      </c>
      <c r="D74" s="116">
        <f>'1.0 Activity Attractiveness'!H18</f>
        <v>1</v>
      </c>
      <c r="E74" s="22"/>
      <c r="F74" s="22"/>
      <c r="G74" s="22"/>
      <c r="H74" s="22"/>
      <c r="I74" s="22"/>
      <c r="J74" s="22"/>
      <c r="K74" s="22"/>
      <c r="L74" s="22"/>
      <c r="M74" s="22"/>
    </row>
    <row r="75" spans="1:13" x14ac:dyDescent="0.35">
      <c r="A75" s="22"/>
      <c r="B75" s="594" t="s">
        <v>99</v>
      </c>
      <c r="C75" s="124" t="s">
        <v>114</v>
      </c>
      <c r="D75" s="116">
        <f>'1.0 Activity Attractiveness'!H19</f>
        <v>8.3999999999999986</v>
      </c>
      <c r="E75" s="22"/>
      <c r="F75" s="22"/>
      <c r="G75" s="22"/>
      <c r="H75" s="22"/>
      <c r="I75" s="22"/>
      <c r="J75" s="22"/>
      <c r="K75" s="22"/>
      <c r="L75" s="22"/>
      <c r="M75" s="22"/>
    </row>
    <row r="76" spans="1:13" x14ac:dyDescent="0.35">
      <c r="A76" s="22"/>
      <c r="B76" s="594"/>
      <c r="C76" s="124" t="s">
        <v>115</v>
      </c>
      <c r="D76" s="116">
        <f>'1.0 Activity Attractiveness'!H20</f>
        <v>3.6</v>
      </c>
      <c r="E76" s="22"/>
      <c r="F76" s="22"/>
      <c r="G76" s="22"/>
      <c r="H76" s="22"/>
      <c r="I76" s="22"/>
      <c r="J76" s="22"/>
      <c r="K76" s="22"/>
      <c r="L76" s="22"/>
      <c r="M76" s="22"/>
    </row>
    <row r="77" spans="1:13" x14ac:dyDescent="0.35">
      <c r="A77" s="22"/>
      <c r="B77" s="594"/>
      <c r="C77" s="124" t="s">
        <v>116</v>
      </c>
      <c r="D77" s="116">
        <f>'1.0 Activity Attractiveness'!H21</f>
        <v>3.2</v>
      </c>
      <c r="E77" s="22"/>
      <c r="F77" s="22"/>
      <c r="G77" s="22"/>
      <c r="H77" s="22"/>
      <c r="I77" s="22"/>
      <c r="J77" s="22"/>
      <c r="K77" s="22"/>
      <c r="L77" s="22"/>
      <c r="M77" s="22"/>
    </row>
    <row r="78" spans="1:13" x14ac:dyDescent="0.35">
      <c r="A78" s="22"/>
      <c r="B78" s="594"/>
      <c r="C78" s="124" t="s">
        <v>117</v>
      </c>
      <c r="D78" s="116">
        <f>'1.0 Activity Attractiveness'!H22</f>
        <v>7.7999999999999989</v>
      </c>
      <c r="E78" s="22"/>
      <c r="F78" s="22"/>
      <c r="G78" s="22"/>
      <c r="H78" s="22"/>
      <c r="I78" s="22"/>
      <c r="J78" s="22"/>
      <c r="K78" s="22"/>
      <c r="L78" s="22"/>
      <c r="M78" s="22"/>
    </row>
    <row r="79" spans="1:13" x14ac:dyDescent="0.35">
      <c r="A79" s="22"/>
      <c r="B79" s="594" t="s">
        <v>101</v>
      </c>
      <c r="C79" s="124" t="s">
        <v>118</v>
      </c>
      <c r="D79" s="116">
        <f>'1.0 Activity Attractiveness'!H23</f>
        <v>1.8000000000000003</v>
      </c>
      <c r="E79" s="22"/>
      <c r="F79" s="22"/>
      <c r="G79" s="22"/>
      <c r="H79" s="22"/>
      <c r="I79" s="22"/>
      <c r="J79" s="22"/>
      <c r="K79" s="22"/>
      <c r="L79" s="22"/>
      <c r="M79" s="22"/>
    </row>
    <row r="80" spans="1:13" x14ac:dyDescent="0.35">
      <c r="A80" s="22"/>
      <c r="B80" s="594"/>
      <c r="C80" s="124" t="s">
        <v>119</v>
      </c>
      <c r="D80" s="116">
        <f>'1.0 Activity Attractiveness'!H24</f>
        <v>1.8000000000000003</v>
      </c>
      <c r="E80" s="22"/>
      <c r="F80" s="22"/>
      <c r="G80" s="22"/>
      <c r="H80" s="22"/>
      <c r="I80" s="22"/>
      <c r="J80" s="22"/>
      <c r="K80" s="22"/>
      <c r="L80" s="22"/>
      <c r="M80" s="22"/>
    </row>
    <row r="81" spans="1:13" x14ac:dyDescent="0.35">
      <c r="A81" s="22"/>
      <c r="B81" s="594"/>
      <c r="C81" s="124" t="s">
        <v>120</v>
      </c>
      <c r="D81" s="116">
        <f>'1.0 Activity Attractiveness'!H25</f>
        <v>1.8000000000000003</v>
      </c>
      <c r="E81" s="22"/>
      <c r="F81" s="22"/>
      <c r="G81" s="22"/>
      <c r="H81" s="22"/>
      <c r="I81" s="22"/>
      <c r="J81" s="22"/>
      <c r="K81" s="22"/>
      <c r="L81" s="22"/>
      <c r="M81" s="22"/>
    </row>
    <row r="82" spans="1:13" x14ac:dyDescent="0.35">
      <c r="A82" s="22"/>
      <c r="B82" s="594"/>
      <c r="C82" s="124" t="s">
        <v>121</v>
      </c>
      <c r="D82" s="116">
        <f>'1.0 Activity Attractiveness'!H26</f>
        <v>1.8000000000000003</v>
      </c>
      <c r="E82" s="22"/>
      <c r="F82" s="22"/>
      <c r="G82" s="22"/>
      <c r="H82" s="22"/>
      <c r="I82" s="22"/>
      <c r="J82" s="22"/>
      <c r="K82" s="22"/>
      <c r="L82" s="22"/>
      <c r="M82" s="22"/>
    </row>
    <row r="83" spans="1:13" x14ac:dyDescent="0.35">
      <c r="A83" s="22"/>
      <c r="B83" s="594"/>
      <c r="C83" s="124" t="s">
        <v>122</v>
      </c>
      <c r="D83" s="116">
        <f>'1.0 Activity Attractiveness'!H27</f>
        <v>1.8000000000000003</v>
      </c>
      <c r="E83" s="22"/>
      <c r="F83" s="22"/>
      <c r="G83" s="22"/>
      <c r="H83" s="22"/>
      <c r="I83" s="22"/>
      <c r="J83" s="22"/>
      <c r="K83" s="22"/>
      <c r="L83" s="22"/>
      <c r="M83" s="22"/>
    </row>
    <row r="84" spans="1:13" x14ac:dyDescent="0.35">
      <c r="A84" s="22"/>
      <c r="B84" s="594"/>
      <c r="C84" s="124" t="s">
        <v>123</v>
      </c>
      <c r="D84" s="116">
        <f>'1.0 Activity Attractiveness'!H28</f>
        <v>3.2</v>
      </c>
      <c r="E84" s="22"/>
      <c r="F84" s="22"/>
      <c r="G84" s="22"/>
      <c r="H84" s="22"/>
      <c r="I84" s="22"/>
      <c r="J84" s="22"/>
      <c r="K84" s="22"/>
      <c r="L84" s="22"/>
      <c r="M84" s="22"/>
    </row>
    <row r="85" spans="1:13" x14ac:dyDescent="0.35">
      <c r="A85" s="22"/>
      <c r="B85" s="594" t="s">
        <v>104</v>
      </c>
      <c r="C85" s="124" t="s">
        <v>124</v>
      </c>
      <c r="D85" s="116">
        <f>'1.0 Activity Attractiveness'!H29</f>
        <v>1.6</v>
      </c>
      <c r="E85" s="22"/>
      <c r="F85" s="22"/>
      <c r="G85" s="22"/>
      <c r="H85" s="22"/>
      <c r="I85" s="22"/>
      <c r="J85" s="22"/>
      <c r="K85" s="22"/>
      <c r="L85" s="22"/>
      <c r="M85" s="22"/>
    </row>
    <row r="86" spans="1:13" x14ac:dyDescent="0.35">
      <c r="A86" s="22"/>
      <c r="B86" s="594"/>
      <c r="C86" s="124" t="s">
        <v>125</v>
      </c>
      <c r="D86" s="116">
        <f>'1.0 Activity Attractiveness'!H30</f>
        <v>1.6</v>
      </c>
      <c r="E86" s="22"/>
      <c r="F86" s="22"/>
      <c r="G86" s="22"/>
      <c r="H86" s="22"/>
      <c r="I86" s="22"/>
      <c r="J86" s="22"/>
      <c r="K86" s="22"/>
      <c r="L86" s="22"/>
      <c r="M86" s="22"/>
    </row>
    <row r="87" spans="1:13" x14ac:dyDescent="0.35">
      <c r="A87" s="22"/>
      <c r="B87" s="594"/>
      <c r="C87" s="124" t="s">
        <v>126</v>
      </c>
      <c r="D87" s="116">
        <f>'1.0 Activity Attractiveness'!H31</f>
        <v>4.4000000000000004</v>
      </c>
      <c r="E87" s="22"/>
      <c r="F87" s="22"/>
      <c r="G87" s="22"/>
      <c r="H87" s="22"/>
      <c r="I87" s="22"/>
      <c r="J87" s="22"/>
      <c r="K87" s="22"/>
      <c r="L87" s="22"/>
      <c r="M87" s="22"/>
    </row>
    <row r="88" spans="1:13" x14ac:dyDescent="0.35">
      <c r="A88" s="22"/>
      <c r="B88" s="594" t="s">
        <v>107</v>
      </c>
      <c r="C88" s="124" t="s">
        <v>127</v>
      </c>
      <c r="D88" s="116">
        <f>'1.0 Activity Attractiveness'!H32</f>
        <v>7.7999999999999989</v>
      </c>
      <c r="E88" s="22"/>
      <c r="F88" s="22"/>
      <c r="G88" s="22"/>
      <c r="H88" s="22"/>
      <c r="I88" s="22"/>
      <c r="J88" s="22"/>
      <c r="K88" s="22"/>
      <c r="L88" s="22"/>
      <c r="M88" s="22"/>
    </row>
    <row r="89" spans="1:13" x14ac:dyDescent="0.35">
      <c r="A89" s="22"/>
      <c r="B89" s="594"/>
      <c r="C89" s="124" t="s">
        <v>128</v>
      </c>
      <c r="D89" s="116">
        <f>'1.0 Activity Attractiveness'!H33</f>
        <v>7.7999999999999989</v>
      </c>
      <c r="E89" s="22"/>
      <c r="F89" s="22"/>
      <c r="G89" s="22"/>
      <c r="H89" s="22"/>
      <c r="I89" s="22"/>
      <c r="J89" s="22"/>
      <c r="K89" s="22"/>
      <c r="L89" s="22"/>
      <c r="M89" s="22"/>
    </row>
    <row r="90" spans="1:13" x14ac:dyDescent="0.35">
      <c r="A90" s="22"/>
      <c r="B90" s="594"/>
      <c r="C90" s="124" t="s">
        <v>129</v>
      </c>
      <c r="D90" s="116">
        <f>'1.0 Activity Attractiveness'!H34</f>
        <v>7.7999999999999989</v>
      </c>
      <c r="E90" s="22"/>
      <c r="F90" s="22"/>
      <c r="G90" s="22"/>
      <c r="H90" s="22"/>
      <c r="I90" s="22"/>
      <c r="J90" s="22"/>
      <c r="K90" s="22"/>
      <c r="L90" s="22"/>
      <c r="M90" s="22"/>
    </row>
    <row r="91" spans="1:13" x14ac:dyDescent="0.35">
      <c r="A91" s="22"/>
      <c r="B91" s="594"/>
      <c r="C91" s="124" t="s">
        <v>130</v>
      </c>
      <c r="D91" s="116">
        <f>'1.0 Activity Attractiveness'!H35</f>
        <v>7.1999999999999993</v>
      </c>
      <c r="E91" s="22"/>
      <c r="F91" s="22"/>
      <c r="G91" s="22"/>
      <c r="H91" s="22"/>
      <c r="I91" s="22"/>
      <c r="J91" s="22"/>
      <c r="K91" s="22"/>
      <c r="L91" s="22"/>
      <c r="M91" s="22"/>
    </row>
    <row r="92" spans="1:13" ht="17.25" thickBot="1" x14ac:dyDescent="0.4">
      <c r="A92" s="22"/>
      <c r="B92" s="595"/>
      <c r="C92" s="129" t="s">
        <v>131</v>
      </c>
      <c r="D92" s="118">
        <f>'1.0 Activity Attractiveness'!H36</f>
        <v>8.3999999999999986</v>
      </c>
      <c r="E92" s="22"/>
      <c r="F92" s="22"/>
      <c r="G92" s="22"/>
      <c r="H92" s="22"/>
      <c r="I92" s="22"/>
      <c r="J92" s="22"/>
      <c r="K92" s="22"/>
      <c r="L92" s="22"/>
      <c r="M92" s="22"/>
    </row>
    <row r="93" spans="1:13" x14ac:dyDescent="0.35">
      <c r="A93" s="22"/>
      <c r="B93" s="22"/>
      <c r="C93" s="22"/>
      <c r="D93" s="22"/>
      <c r="E93" s="22"/>
      <c r="F93" s="22"/>
      <c r="G93" s="22"/>
      <c r="H93" s="22"/>
      <c r="I93" s="22"/>
      <c r="J93" s="22"/>
      <c r="K93" s="22"/>
      <c r="L93" s="22"/>
      <c r="M93" s="22"/>
    </row>
    <row r="94" spans="1:13" x14ac:dyDescent="0.35">
      <c r="A94" s="22"/>
      <c r="B94" s="22"/>
      <c r="C94" s="22"/>
      <c r="D94" s="22"/>
      <c r="E94" s="22"/>
      <c r="F94" s="22"/>
      <c r="G94" s="22"/>
      <c r="H94" s="22"/>
      <c r="I94" s="22"/>
      <c r="J94" s="22"/>
      <c r="K94" s="22"/>
      <c r="L94" s="22"/>
      <c r="M94" s="22"/>
    </row>
    <row r="95" spans="1:13" ht="17.25" thickBot="1" x14ac:dyDescent="0.4">
      <c r="A95" s="22"/>
      <c r="B95" s="22"/>
      <c r="C95" s="22"/>
      <c r="D95" s="22"/>
      <c r="E95" s="22"/>
      <c r="F95" s="22"/>
      <c r="G95" s="22"/>
      <c r="H95" s="22"/>
      <c r="I95" s="22"/>
      <c r="J95" s="22"/>
      <c r="K95" s="22"/>
      <c r="L95" s="22"/>
      <c r="M95" s="22"/>
    </row>
    <row r="96" spans="1:13" x14ac:dyDescent="0.35">
      <c r="A96" s="610" t="s">
        <v>340</v>
      </c>
      <c r="B96" s="591"/>
      <c r="C96" s="592"/>
      <c r="D96" s="22"/>
      <c r="E96" s="22"/>
      <c r="F96" s="22"/>
      <c r="G96" s="22"/>
      <c r="H96" s="22"/>
      <c r="I96" s="22"/>
      <c r="J96" s="22"/>
      <c r="K96" s="22"/>
      <c r="L96" s="22"/>
      <c r="M96" s="22"/>
    </row>
    <row r="97" spans="1:13" x14ac:dyDescent="0.35">
      <c r="A97" s="611" t="s">
        <v>44</v>
      </c>
      <c r="B97" s="613" t="s">
        <v>182</v>
      </c>
      <c r="C97" s="613" t="s">
        <v>171</v>
      </c>
      <c r="D97" s="22"/>
      <c r="E97" s="22"/>
      <c r="F97" s="22"/>
      <c r="G97" s="22"/>
      <c r="H97" s="22"/>
      <c r="I97" s="22"/>
      <c r="J97" s="22"/>
      <c r="K97" s="22"/>
      <c r="L97" s="22"/>
      <c r="M97" s="22"/>
    </row>
    <row r="98" spans="1:13" x14ac:dyDescent="0.35">
      <c r="A98" s="612"/>
      <c r="B98" s="614"/>
      <c r="C98" s="614"/>
      <c r="D98" s="22"/>
      <c r="E98" s="22"/>
      <c r="F98" s="22"/>
      <c r="G98" s="22"/>
      <c r="H98" s="22"/>
      <c r="I98" s="22"/>
      <c r="J98" s="22"/>
      <c r="K98" s="22"/>
      <c r="L98" s="22"/>
      <c r="M98" s="22"/>
    </row>
    <row r="99" spans="1:13" x14ac:dyDescent="0.35">
      <c r="A99" s="108" t="s">
        <v>50</v>
      </c>
      <c r="B99" s="135">
        <f>(VLOOKUP(A99,'0.A. Country''s SDG profile'!$A$6:$B$24,2,FALSE))</f>
        <v>2</v>
      </c>
      <c r="C99" s="136" t="str">
        <f>VLOOKUP(A99,'0.A. Country''s SDG profile'!$F$7:$G$23,2,FALSE)</f>
        <v>On Track</v>
      </c>
      <c r="D99" s="22"/>
      <c r="E99" s="22"/>
      <c r="F99" s="22"/>
      <c r="G99" s="22"/>
      <c r="H99" s="22"/>
      <c r="I99" s="22"/>
      <c r="J99" s="22"/>
      <c r="K99" s="22"/>
      <c r="L99" s="22"/>
      <c r="M99" s="22"/>
    </row>
    <row r="100" spans="1:13" x14ac:dyDescent="0.35">
      <c r="A100" s="108" t="s">
        <v>58</v>
      </c>
      <c r="B100" s="135">
        <f>(VLOOKUP(A100,'0.A. Country''s SDG profile'!$A$6:$B$24,2,FALSE))</f>
        <v>3</v>
      </c>
      <c r="C100" s="136" t="str">
        <f>VLOOKUP(A100,'0.A. Country''s SDG profile'!$F$7:$G$23,2,FALSE)</f>
        <v>On Track</v>
      </c>
      <c r="D100" s="22"/>
      <c r="E100" s="22"/>
      <c r="F100" s="22"/>
      <c r="G100" s="22"/>
      <c r="H100" s="22"/>
      <c r="I100" s="22"/>
      <c r="J100" s="22"/>
      <c r="K100" s="22"/>
      <c r="L100" s="22"/>
      <c r="M100" s="22"/>
    </row>
    <row r="101" spans="1:13" x14ac:dyDescent="0.35">
      <c r="A101" s="108" t="s">
        <v>60</v>
      </c>
      <c r="B101" s="135">
        <f>(VLOOKUP(A101,'0.A. Country''s SDG profile'!$A$6:$B$24,2,FALSE))</f>
        <v>3</v>
      </c>
      <c r="C101" s="136" t="str">
        <f>VLOOKUP(A101,'0.A. Country''s SDG profile'!$F$7:$G$23,2,FALSE)</f>
        <v>On Track</v>
      </c>
      <c r="D101" s="22"/>
      <c r="E101" s="22"/>
      <c r="F101" s="22"/>
      <c r="G101" s="22"/>
      <c r="H101" s="22"/>
      <c r="I101" s="22"/>
      <c r="J101" s="22"/>
      <c r="K101" s="22"/>
      <c r="L101" s="22"/>
      <c r="M101" s="22"/>
    </row>
    <row r="102" spans="1:13" x14ac:dyDescent="0.35">
      <c r="A102" s="108" t="s">
        <v>67</v>
      </c>
      <c r="B102" s="135">
        <f>(VLOOKUP(A102,'0.A. Country''s SDG profile'!$A$6:$B$24,2,FALSE))</f>
        <v>3</v>
      </c>
      <c r="C102" s="136" t="str">
        <f>VLOOKUP(A102,'0.A. Country''s SDG profile'!$F$7:$G$23,2,FALSE)</f>
        <v>On Track</v>
      </c>
      <c r="D102" s="22"/>
      <c r="E102" s="22"/>
      <c r="F102" s="22"/>
      <c r="G102" s="22"/>
      <c r="H102" s="22"/>
      <c r="I102" s="22"/>
      <c r="J102" s="22"/>
      <c r="K102" s="22"/>
      <c r="L102" s="22"/>
      <c r="M102" s="22"/>
    </row>
    <row r="103" spans="1:13" x14ac:dyDescent="0.35">
      <c r="A103" s="108" t="s">
        <v>69</v>
      </c>
      <c r="B103" s="135">
        <f>(VLOOKUP(A103,'0.A. Country''s SDG profile'!$A$6:$B$24,2,FALSE))</f>
        <v>3</v>
      </c>
      <c r="C103" s="136" t="str">
        <f>VLOOKUP(A103,'0.A. Country''s SDG profile'!$F$7:$G$23,2,FALSE)</f>
        <v>On Track</v>
      </c>
      <c r="D103" s="22"/>
      <c r="E103" s="22"/>
      <c r="F103" s="22"/>
      <c r="G103" s="22"/>
      <c r="H103" s="22"/>
      <c r="I103" s="22"/>
      <c r="J103" s="22"/>
      <c r="K103" s="22"/>
      <c r="L103" s="22"/>
      <c r="M103" s="22"/>
    </row>
    <row r="104" spans="1:13" x14ac:dyDescent="0.35">
      <c r="A104" s="108" t="s">
        <v>75</v>
      </c>
      <c r="B104" s="135">
        <f>(VLOOKUP(A104,'0.A. Country''s SDG profile'!$A$6:$B$24,2,FALSE))</f>
        <v>3</v>
      </c>
      <c r="C104" s="136" t="str">
        <f>VLOOKUP(A104,'0.A. Country''s SDG profile'!$F$7:$G$23,2,FALSE)</f>
        <v>Achieved</v>
      </c>
      <c r="D104" s="22"/>
      <c r="E104" s="22"/>
      <c r="F104" s="22"/>
      <c r="G104" s="22"/>
      <c r="H104" s="22"/>
      <c r="I104" s="22"/>
      <c r="J104" s="22"/>
      <c r="K104" s="22"/>
      <c r="L104" s="22"/>
      <c r="M104" s="22"/>
    </row>
    <row r="105" spans="1:13" x14ac:dyDescent="0.35">
      <c r="A105" s="108" t="s">
        <v>77</v>
      </c>
      <c r="B105" s="135">
        <f>(VLOOKUP(A105,'0.A. Country''s SDG profile'!$A$6:$B$24,2,FALSE))</f>
        <v>3</v>
      </c>
      <c r="C105" s="136" t="str">
        <f>VLOOKUP(A105,'0.A. Country''s SDG profile'!$F$7:$G$23,2,FALSE)</f>
        <v>On Track</v>
      </c>
      <c r="D105" s="22"/>
      <c r="E105" s="22"/>
      <c r="F105" s="22"/>
      <c r="G105" s="22"/>
      <c r="H105" s="22"/>
      <c r="I105" s="22"/>
      <c r="J105" s="22"/>
      <c r="K105" s="22"/>
      <c r="L105" s="22"/>
      <c r="M105" s="22"/>
    </row>
    <row r="106" spans="1:13" x14ac:dyDescent="0.35">
      <c r="A106" s="108" t="s">
        <v>81</v>
      </c>
      <c r="B106" s="135">
        <f>(VLOOKUP(A106,'0.A. Country''s SDG profile'!$A$6:$B$24,2,FALSE))</f>
        <v>3</v>
      </c>
      <c r="C106" s="136" t="str">
        <f>VLOOKUP(A106,'0.A. Country''s SDG profile'!$F$7:$G$23,2,FALSE)</f>
        <v>On Track</v>
      </c>
      <c r="D106" s="22"/>
      <c r="E106" s="22"/>
      <c r="F106" s="22"/>
      <c r="G106" s="22"/>
      <c r="H106" s="22"/>
      <c r="I106" s="22"/>
      <c r="J106" s="22"/>
      <c r="K106" s="22"/>
      <c r="L106" s="22"/>
      <c r="M106" s="22"/>
    </row>
    <row r="107" spans="1:13" x14ac:dyDescent="0.35">
      <c r="A107" s="108" t="s">
        <v>83</v>
      </c>
      <c r="B107" s="135">
        <f>(VLOOKUP(A107,'0.A. Country''s SDG profile'!$A$6:$B$24,2,FALSE))</f>
        <v>3</v>
      </c>
      <c r="C107" s="136" t="str">
        <f>VLOOKUP(A107,'0.A. Country''s SDG profile'!$F$7:$G$23,2,FALSE)</f>
        <v>On Track</v>
      </c>
      <c r="D107" s="22"/>
      <c r="E107" s="22"/>
      <c r="F107" s="22"/>
      <c r="G107" s="22"/>
      <c r="H107" s="22"/>
      <c r="I107" s="22"/>
      <c r="J107" s="22"/>
      <c r="K107" s="22"/>
      <c r="L107" s="22"/>
      <c r="M107" s="22"/>
    </row>
    <row r="108" spans="1:13" x14ac:dyDescent="0.35">
      <c r="A108" s="108" t="s">
        <v>53</v>
      </c>
      <c r="B108" s="135">
        <f>(VLOOKUP(A108,'0.A. Country''s SDG profile'!$A$6:$B$24,2,FALSE))</f>
        <v>2</v>
      </c>
      <c r="C108" s="136" t="str">
        <f>VLOOKUP(A108,'0.A. Country''s SDG profile'!$F$7:$G$23,2,FALSE)</f>
        <v>Underperforming</v>
      </c>
      <c r="D108" s="22"/>
      <c r="E108" s="22"/>
      <c r="F108" s="22"/>
      <c r="G108" s="22"/>
      <c r="H108" s="22"/>
      <c r="I108" s="22"/>
      <c r="J108" s="22"/>
      <c r="K108" s="22"/>
      <c r="L108" s="22"/>
      <c r="M108" s="22"/>
    </row>
    <row r="109" spans="1:13" x14ac:dyDescent="0.35">
      <c r="A109" s="108" t="s">
        <v>62</v>
      </c>
      <c r="B109" s="135">
        <f>(VLOOKUP(A109,'0.A. Country''s SDG profile'!$A$6:$B$24,2,FALSE))</f>
        <v>2</v>
      </c>
      <c r="C109" s="136" t="str">
        <f>VLOOKUP(A109,'0.A. Country''s SDG profile'!$F$7:$G$23,2,FALSE)</f>
        <v>Achieved</v>
      </c>
      <c r="D109" s="22"/>
      <c r="E109" s="22"/>
      <c r="F109" s="22"/>
      <c r="G109" s="22"/>
      <c r="H109" s="22"/>
      <c r="I109" s="22"/>
      <c r="J109" s="22"/>
      <c r="K109" s="22"/>
      <c r="L109" s="22"/>
      <c r="M109" s="22"/>
    </row>
    <row r="110" spans="1:13" x14ac:dyDescent="0.35">
      <c r="A110" s="108" t="s">
        <v>65</v>
      </c>
      <c r="B110" s="135">
        <f>(VLOOKUP(A110,'0.A. Country''s SDG profile'!$A$6:$B$24,2,FALSE))</f>
        <v>2</v>
      </c>
      <c r="C110" s="136" t="str">
        <f>VLOOKUP(A110,'0.A. Country''s SDG profile'!$F$7:$G$23,2,FALSE)</f>
        <v>Underperforming</v>
      </c>
      <c r="D110" s="22"/>
      <c r="E110" s="22"/>
      <c r="F110" s="22"/>
      <c r="G110" s="22"/>
      <c r="H110" s="22"/>
      <c r="I110" s="22"/>
      <c r="J110" s="22"/>
      <c r="K110" s="22"/>
      <c r="L110" s="22"/>
      <c r="M110" s="22"/>
    </row>
    <row r="111" spans="1:13" x14ac:dyDescent="0.35">
      <c r="A111" s="108" t="s">
        <v>71</v>
      </c>
      <c r="B111" s="135">
        <f>(VLOOKUP(A111,'0.A. Country''s SDG profile'!$A$6:$B$24,2,FALSE))</f>
        <v>2</v>
      </c>
      <c r="C111" s="136" t="str">
        <f>VLOOKUP(A111,'0.A. Country''s SDG profile'!$F$7:$G$23,2,FALSE)</f>
        <v>Underperforming</v>
      </c>
      <c r="D111" s="22"/>
      <c r="E111" s="22"/>
      <c r="F111" s="22"/>
      <c r="G111" s="22"/>
      <c r="H111" s="22"/>
      <c r="I111" s="22"/>
      <c r="J111" s="22"/>
      <c r="K111" s="22"/>
      <c r="L111" s="22"/>
      <c r="M111" s="22"/>
    </row>
    <row r="112" spans="1:13" x14ac:dyDescent="0.35">
      <c r="A112" s="108" t="s">
        <v>79</v>
      </c>
      <c r="B112" s="135">
        <f>(VLOOKUP(A112,'0.A. Country''s SDG profile'!$A$6:$B$24,2,FALSE))</f>
        <v>2</v>
      </c>
      <c r="C112" s="136" t="str">
        <f>VLOOKUP(A112,'0.A. Country''s SDG profile'!$F$7:$G$23,2,FALSE)</f>
        <v>Achieved</v>
      </c>
      <c r="D112" s="22"/>
      <c r="E112" s="22"/>
      <c r="F112" s="22"/>
      <c r="G112" s="22"/>
      <c r="H112" s="22"/>
      <c r="I112" s="22"/>
      <c r="J112" s="22"/>
      <c r="K112" s="22"/>
      <c r="L112" s="22"/>
      <c r="M112" s="22"/>
    </row>
    <row r="113" spans="1:13" x14ac:dyDescent="0.35">
      <c r="A113" s="108" t="s">
        <v>56</v>
      </c>
      <c r="B113" s="135">
        <f>(VLOOKUP(A113,'0.A. Country''s SDG profile'!$A$6:$B$24,2,FALSE))</f>
        <v>1</v>
      </c>
      <c r="C113" s="136" t="str">
        <f>VLOOKUP(A113,'0.A. Country''s SDG profile'!$F$7:$G$23,2,FALSE)</f>
        <v>On Track</v>
      </c>
      <c r="D113" s="22"/>
      <c r="E113" s="22"/>
      <c r="F113" s="22"/>
      <c r="G113" s="22"/>
      <c r="H113" s="22"/>
      <c r="I113" s="22"/>
      <c r="J113" s="22"/>
      <c r="K113" s="22"/>
      <c r="L113" s="22"/>
      <c r="M113" s="22"/>
    </row>
    <row r="114" spans="1:13" x14ac:dyDescent="0.35">
      <c r="A114" s="108" t="s">
        <v>73</v>
      </c>
      <c r="B114" s="135">
        <f>(VLOOKUP(A114,'0.A. Country''s SDG profile'!$A$6:$B$24,2,FALSE))</f>
        <v>1</v>
      </c>
      <c r="C114" s="136" t="str">
        <f>VLOOKUP(A114,'0.A. Country''s SDG profile'!$F$7:$G$23,2,FALSE)</f>
        <v>On Track</v>
      </c>
      <c r="D114" s="22"/>
      <c r="E114" s="22"/>
      <c r="F114" s="22"/>
      <c r="G114" s="22"/>
      <c r="H114" s="22"/>
      <c r="I114" s="22"/>
      <c r="J114" s="22"/>
      <c r="K114" s="22"/>
      <c r="L114" s="22"/>
      <c r="M114" s="22"/>
    </row>
    <row r="115" spans="1:13" ht="17.25" thickBot="1" x14ac:dyDescent="0.4">
      <c r="A115" s="119" t="s">
        <v>85</v>
      </c>
      <c r="B115" s="137">
        <f>(VLOOKUP(A115,'0.A. Country''s SDG profile'!$A$6:$B$24,2,FALSE))</f>
        <v>1</v>
      </c>
      <c r="C115" s="138" t="str">
        <f>VLOOKUP(A115,'0.A. Country''s SDG profile'!$F$7:$G$23,2,FALSE)</f>
        <v>On Track</v>
      </c>
      <c r="D115" s="22"/>
      <c r="E115" s="22"/>
      <c r="F115" s="22"/>
      <c r="G115" s="22"/>
      <c r="H115" s="22"/>
      <c r="I115" s="22"/>
      <c r="J115" s="22"/>
      <c r="K115" s="22"/>
      <c r="L115" s="22"/>
      <c r="M115" s="22"/>
    </row>
    <row r="116" spans="1:13" ht="17.25" thickBot="1" x14ac:dyDescent="0.4">
      <c r="A116" s="22"/>
      <c r="B116" s="22"/>
      <c r="C116" s="22"/>
      <c r="D116" s="22"/>
      <c r="E116" s="22"/>
      <c r="F116" s="22"/>
      <c r="G116" s="22"/>
      <c r="H116" s="22"/>
      <c r="I116" s="22"/>
      <c r="J116" s="22"/>
      <c r="K116" s="22"/>
      <c r="L116" s="22"/>
      <c r="M116" s="22"/>
    </row>
    <row r="117" spans="1:13" x14ac:dyDescent="0.35">
      <c r="A117" s="603" t="s">
        <v>341</v>
      </c>
      <c r="B117" s="604"/>
      <c r="C117" s="604"/>
      <c r="D117" s="605"/>
      <c r="E117" s="22"/>
      <c r="F117" s="22"/>
      <c r="G117" s="22"/>
      <c r="H117" s="22"/>
      <c r="I117" s="22"/>
      <c r="J117" s="22"/>
      <c r="K117" s="22"/>
      <c r="L117" s="22"/>
      <c r="M117" s="22"/>
    </row>
    <row r="118" spans="1:13" x14ac:dyDescent="0.35">
      <c r="A118" s="139" t="s">
        <v>342</v>
      </c>
      <c r="B118" s="59" t="s">
        <v>63</v>
      </c>
      <c r="C118" s="59" t="s">
        <v>51</v>
      </c>
      <c r="D118" s="140" t="s">
        <v>54</v>
      </c>
      <c r="E118" s="22"/>
      <c r="F118" s="22"/>
      <c r="G118" s="22"/>
      <c r="H118" s="22"/>
      <c r="I118" s="22"/>
      <c r="J118" s="22"/>
      <c r="K118" s="22"/>
      <c r="L118" s="22"/>
      <c r="M118" s="22"/>
    </row>
    <row r="119" spans="1:13" x14ac:dyDescent="0.35">
      <c r="A119" s="141" t="s">
        <v>343</v>
      </c>
      <c r="B119" s="142">
        <f>COUNTIFS($B$99:$B$115, 3, $C$99:$C$115, "Achieved")</f>
        <v>1</v>
      </c>
      <c r="C119" s="142">
        <f>COUNTIFS($B$99:$B$115, 3, $C$99:$C$115, "On Track")</f>
        <v>7</v>
      </c>
      <c r="D119" s="136">
        <f>COUNTIFS($B$99:$B$115, 3, $C$99:$C$115, "Underperforming")</f>
        <v>0</v>
      </c>
      <c r="E119" s="22"/>
      <c r="F119" s="22"/>
      <c r="G119" s="22"/>
      <c r="H119" s="22"/>
      <c r="I119" s="22"/>
      <c r="J119" s="22"/>
      <c r="K119" s="22"/>
      <c r="L119" s="22"/>
      <c r="M119" s="22"/>
    </row>
    <row r="120" spans="1:13" x14ac:dyDescent="0.35">
      <c r="A120" s="141" t="s">
        <v>344</v>
      </c>
      <c r="B120" s="142">
        <f>COUNTIFS($B$99:$B$115, 2, $C$99:$C$115, "Achieved")</f>
        <v>2</v>
      </c>
      <c r="C120" s="142">
        <f>COUNTIFS($B$99:$B$115, 2, $C$99:$C$115, "On Track")</f>
        <v>1</v>
      </c>
      <c r="D120" s="136">
        <f>COUNTIFS($B$99:$B$115, 2, $C$99:$C$115, "Underperforming")</f>
        <v>3</v>
      </c>
      <c r="E120" s="22"/>
      <c r="F120" s="22"/>
      <c r="G120" s="22"/>
      <c r="H120" s="22"/>
      <c r="I120" s="22"/>
      <c r="J120" s="22"/>
      <c r="K120" s="22"/>
      <c r="L120" s="22"/>
      <c r="M120" s="22"/>
    </row>
    <row r="121" spans="1:13" ht="17.25" thickBot="1" x14ac:dyDescent="0.4">
      <c r="A121" s="143" t="s">
        <v>345</v>
      </c>
      <c r="B121" s="144">
        <f>COUNTIFS($B$99:$B$115, 1, $C$99:$C$115, "Achieved")</f>
        <v>0</v>
      </c>
      <c r="C121" s="144">
        <f>COUNTIFS($B$99:$B$115, 1, $C$99:$C$115, "On Track")</f>
        <v>3</v>
      </c>
      <c r="D121" s="138">
        <f>COUNTIFS($B$99:$B$115, 1, $C$99:$C$115, "Underperforming")</f>
        <v>0</v>
      </c>
      <c r="E121" s="22"/>
      <c r="F121" s="22"/>
      <c r="G121" s="22"/>
      <c r="H121" s="22"/>
      <c r="I121" s="22"/>
      <c r="J121" s="22"/>
      <c r="K121" s="22"/>
      <c r="L121" s="22"/>
      <c r="M121" s="22"/>
    </row>
    <row r="122" spans="1:13" x14ac:dyDescent="0.35">
      <c r="A122" s="22"/>
      <c r="B122" s="22"/>
      <c r="C122" s="22"/>
      <c r="D122" s="22"/>
      <c r="E122" s="22"/>
      <c r="F122" s="22"/>
      <c r="G122" s="22"/>
      <c r="H122" s="22"/>
      <c r="I122" s="22"/>
      <c r="J122" s="22"/>
      <c r="K122" s="22"/>
      <c r="L122" s="22"/>
      <c r="M122" s="22"/>
    </row>
    <row r="123" spans="1:13" ht="17.25" thickBot="1" x14ac:dyDescent="0.4">
      <c r="A123" s="22"/>
      <c r="B123" s="22"/>
      <c r="C123" s="22"/>
      <c r="D123" s="22"/>
      <c r="E123" s="22"/>
      <c r="F123" s="22"/>
      <c r="G123" s="22"/>
      <c r="H123" s="22"/>
      <c r="I123" s="22"/>
      <c r="J123" s="22"/>
      <c r="K123" s="22"/>
      <c r="L123" s="22"/>
      <c r="M123" s="22"/>
    </row>
    <row r="124" spans="1:13" x14ac:dyDescent="0.35">
      <c r="A124" s="145"/>
      <c r="B124" s="146" t="s">
        <v>110</v>
      </c>
      <c r="C124" s="146" t="s">
        <v>103</v>
      </c>
      <c r="D124" s="147" t="s">
        <v>106</v>
      </c>
      <c r="E124" s="22"/>
      <c r="F124" s="22"/>
      <c r="G124" s="22"/>
      <c r="H124" s="22"/>
      <c r="I124" s="22"/>
      <c r="J124" s="22"/>
      <c r="K124" s="22"/>
      <c r="L124" s="22"/>
      <c r="M124" s="22"/>
    </row>
    <row r="125" spans="1:13" x14ac:dyDescent="0.35">
      <c r="A125" s="148" t="s">
        <v>95</v>
      </c>
      <c r="B125" s="149">
        <f>COUNTIF('0.B Country''s GHG &amp; NDC Profile'!H9:H12,"unconditional")</f>
        <v>1</v>
      </c>
      <c r="C125" s="149">
        <f>COUNTIF('0.B Country''s GHG &amp; NDC Profile'!H9:H12,"conditional")</f>
        <v>1</v>
      </c>
      <c r="D125" s="150">
        <f>COUNTIF('0.B Country''s GHG &amp; NDC Profile'!H9:H12, "beyond ndc")</f>
        <v>1</v>
      </c>
      <c r="E125" s="22"/>
      <c r="F125" s="22"/>
      <c r="G125" s="22"/>
      <c r="H125" s="22"/>
      <c r="I125" s="22"/>
      <c r="J125" s="22"/>
      <c r="K125" s="22"/>
      <c r="L125" s="22"/>
      <c r="M125" s="22"/>
    </row>
    <row r="126" spans="1:13" x14ac:dyDescent="0.35">
      <c r="A126" s="148" t="s">
        <v>96</v>
      </c>
      <c r="B126" s="149">
        <f>COUNTIF('0.B Country''s GHG &amp; NDC Profile'!H14:H17,"unconditional")</f>
        <v>2</v>
      </c>
      <c r="C126" s="149">
        <f>COUNTIF('0.B Country''s GHG &amp; NDC Profile'!H14:H17,"conditional")</f>
        <v>0</v>
      </c>
      <c r="D126" s="150">
        <f>COUNTIF('0.B Country''s GHG &amp; NDC Profile'!H14:H17,"beyond ndc")</f>
        <v>2</v>
      </c>
      <c r="E126" s="22"/>
      <c r="F126" s="22"/>
      <c r="G126" s="22"/>
      <c r="H126" s="22"/>
      <c r="I126" s="22"/>
      <c r="J126" s="22"/>
      <c r="K126" s="22"/>
      <c r="L126" s="22"/>
      <c r="M126" s="22"/>
    </row>
    <row r="127" spans="1:13" x14ac:dyDescent="0.35">
      <c r="A127" s="148" t="s">
        <v>99</v>
      </c>
      <c r="B127" s="149">
        <f>COUNTIF('0.B Country''s GHG &amp; NDC Profile'!H19:H22,"unconditional")</f>
        <v>2</v>
      </c>
      <c r="C127" s="149">
        <f>COUNTIF('0.B Country''s GHG &amp; NDC Profile'!H19:H22,"conditional")</f>
        <v>0</v>
      </c>
      <c r="D127" s="150">
        <f>COUNTIF('0.B Country''s GHG &amp; NDC Profile'!H19:H22,"beyond ndc")</f>
        <v>2</v>
      </c>
      <c r="E127" s="22"/>
      <c r="F127" s="22"/>
      <c r="G127" s="22"/>
      <c r="H127" s="22"/>
      <c r="I127" s="22"/>
      <c r="J127" s="22"/>
      <c r="K127" s="22"/>
      <c r="L127" s="22"/>
      <c r="M127" s="22"/>
    </row>
    <row r="128" spans="1:13" x14ac:dyDescent="0.35">
      <c r="A128" s="148" t="s">
        <v>101</v>
      </c>
      <c r="B128" s="149">
        <f>COUNTIF('0.B Country''s GHG &amp; NDC Profile'!H24:H29,"unconditional")</f>
        <v>4</v>
      </c>
      <c r="C128" s="149">
        <f>COUNTIF('0.B Country''s GHG &amp; NDC Profile'!H24:H29,"conditional")</f>
        <v>0</v>
      </c>
      <c r="D128" s="150">
        <f>COUNTIF('0.B Country''s GHG &amp; NDC Profile'!H24:H29,"beyond ndc")</f>
        <v>2</v>
      </c>
      <c r="E128" s="22"/>
      <c r="F128" s="22"/>
      <c r="G128" s="22"/>
      <c r="H128" s="22"/>
      <c r="I128" s="22"/>
      <c r="J128" s="22"/>
      <c r="K128" s="22"/>
      <c r="L128" s="22"/>
      <c r="M128" s="22"/>
    </row>
    <row r="129" spans="1:13" x14ac:dyDescent="0.35">
      <c r="A129" s="148" t="s">
        <v>104</v>
      </c>
      <c r="B129" s="149">
        <f>COUNTIF('0.B Country''s GHG &amp; NDC Profile'!H31:H33,"unconditional")</f>
        <v>1</v>
      </c>
      <c r="C129" s="149">
        <f>COUNTIF('0.B Country''s GHG &amp; NDC Profile'!H31:H33,"conditional")</f>
        <v>1</v>
      </c>
      <c r="D129" s="150">
        <f>COUNTIF('0.B Country''s GHG &amp; NDC Profile'!H32:H34,"beyond ndc")</f>
        <v>1</v>
      </c>
      <c r="E129" s="22"/>
      <c r="F129" s="22"/>
      <c r="G129" s="22"/>
      <c r="H129" s="22"/>
      <c r="I129" s="22"/>
      <c r="J129" s="22"/>
      <c r="K129" s="22"/>
      <c r="L129" s="22"/>
      <c r="M129" s="22"/>
    </row>
    <row r="130" spans="1:13" ht="17.25" thickBot="1" x14ac:dyDescent="0.4">
      <c r="A130" s="151" t="s">
        <v>107</v>
      </c>
      <c r="B130" s="152">
        <f>COUNTIF('0.B Country''s GHG &amp; NDC Profile'!H35:H39,"unconditional")</f>
        <v>2</v>
      </c>
      <c r="C130" s="152">
        <f>COUNTIF('0.B Country''s GHG &amp; NDC Profile'!H35:H39,"conditional")</f>
        <v>3</v>
      </c>
      <c r="D130" s="153">
        <f>COUNTIF('0.B Country''s GHG &amp; NDC Profile'!H35:H39,"beyond ndc")</f>
        <v>0</v>
      </c>
      <c r="E130" s="22"/>
      <c r="F130" s="22"/>
      <c r="G130" s="22"/>
      <c r="H130" s="22"/>
      <c r="I130" s="22"/>
      <c r="J130" s="22"/>
      <c r="K130" s="22"/>
      <c r="L130" s="22"/>
      <c r="M130" s="22"/>
    </row>
    <row r="131" spans="1:13" x14ac:dyDescent="0.35">
      <c r="A131" s="22"/>
      <c r="B131" s="22"/>
      <c r="C131" s="22"/>
      <c r="D131" s="22"/>
      <c r="E131" s="22"/>
      <c r="F131" s="22"/>
      <c r="G131" s="22"/>
      <c r="H131" s="22"/>
      <c r="I131" s="22"/>
      <c r="J131" s="22"/>
      <c r="K131" s="22"/>
      <c r="L131" s="22"/>
      <c r="M131" s="22"/>
    </row>
    <row r="132" spans="1:13" x14ac:dyDescent="0.35">
      <c r="A132" s="22"/>
      <c r="B132" s="22"/>
      <c r="C132" s="22"/>
      <c r="D132" s="22"/>
      <c r="E132" s="22"/>
      <c r="F132" s="22"/>
      <c r="G132" s="22"/>
      <c r="H132" s="22"/>
      <c r="I132" s="22"/>
      <c r="J132" s="22"/>
      <c r="K132" s="22"/>
      <c r="L132" s="22"/>
      <c r="M132" s="22"/>
    </row>
    <row r="133" spans="1:13" ht="17.25" thickBot="1" x14ac:dyDescent="0.4">
      <c r="A133" s="22"/>
      <c r="B133" s="22"/>
      <c r="C133" s="22"/>
      <c r="D133" s="22"/>
      <c r="E133" s="22"/>
      <c r="F133" s="22"/>
      <c r="G133" s="22"/>
      <c r="H133" s="22"/>
      <c r="I133" s="22"/>
      <c r="J133" s="22"/>
      <c r="K133" s="22"/>
      <c r="L133" s="22"/>
      <c r="M133" s="22"/>
    </row>
    <row r="134" spans="1:13" x14ac:dyDescent="0.35">
      <c r="A134" s="22"/>
      <c r="B134" s="603" t="s">
        <v>346</v>
      </c>
      <c r="C134" s="605"/>
      <c r="D134" s="22"/>
      <c r="E134" s="22"/>
      <c r="F134" s="22"/>
      <c r="G134" s="22"/>
      <c r="H134" s="22"/>
      <c r="I134" s="22"/>
      <c r="J134" s="22"/>
      <c r="K134" s="22"/>
      <c r="L134" s="22"/>
      <c r="M134" s="22"/>
    </row>
    <row r="135" spans="1:13" x14ac:dyDescent="0.35">
      <c r="A135" s="22"/>
      <c r="B135" s="30" t="s">
        <v>115</v>
      </c>
      <c r="C135" s="99" t="s">
        <v>176</v>
      </c>
      <c r="D135" s="22"/>
      <c r="E135" s="22"/>
      <c r="F135" s="22"/>
      <c r="G135" s="22"/>
      <c r="H135" s="22"/>
      <c r="I135" s="22"/>
      <c r="J135" s="22"/>
      <c r="K135" s="22"/>
      <c r="L135" s="22"/>
      <c r="M135" s="22"/>
    </row>
    <row r="136" spans="1:13" x14ac:dyDescent="0.35">
      <c r="A136" s="22"/>
      <c r="B136" s="30" t="s">
        <v>116</v>
      </c>
      <c r="C136" s="99" t="s">
        <v>176</v>
      </c>
      <c r="D136" s="22"/>
      <c r="E136" s="22"/>
      <c r="F136" s="22"/>
      <c r="G136" s="22"/>
      <c r="H136" s="22"/>
      <c r="I136" s="22"/>
      <c r="J136" s="22"/>
      <c r="K136" s="22"/>
      <c r="L136" s="22"/>
      <c r="M136" s="22"/>
    </row>
    <row r="137" spans="1:13" x14ac:dyDescent="0.35">
      <c r="A137" s="22"/>
      <c r="B137" s="100" t="s">
        <v>114</v>
      </c>
      <c r="C137" s="99" t="s">
        <v>176</v>
      </c>
      <c r="D137" s="22"/>
      <c r="E137" s="22"/>
      <c r="F137" s="22"/>
      <c r="G137" s="22"/>
      <c r="H137" s="22"/>
      <c r="I137" s="22"/>
      <c r="J137" s="22"/>
      <c r="K137" s="22"/>
      <c r="L137" s="22"/>
      <c r="M137" s="22"/>
    </row>
    <row r="138" spans="1:13" x14ac:dyDescent="0.35">
      <c r="A138" s="22"/>
      <c r="B138" s="30" t="s">
        <v>117</v>
      </c>
      <c r="C138" s="99" t="s">
        <v>176</v>
      </c>
      <c r="D138" s="22"/>
      <c r="E138" s="22"/>
      <c r="F138" s="22"/>
      <c r="G138" s="22"/>
      <c r="H138" s="22"/>
      <c r="I138" s="22"/>
      <c r="J138" s="22"/>
      <c r="K138" s="22"/>
      <c r="L138" s="22"/>
      <c r="M138" s="22"/>
    </row>
    <row r="139" spans="1:13" x14ac:dyDescent="0.35">
      <c r="A139" s="22"/>
      <c r="B139" s="100" t="s">
        <v>105</v>
      </c>
      <c r="C139" s="99" t="s">
        <v>177</v>
      </c>
      <c r="D139" s="22"/>
      <c r="E139" s="22"/>
      <c r="F139" s="22"/>
      <c r="G139" s="22"/>
      <c r="H139" s="22"/>
      <c r="I139" s="22"/>
      <c r="J139" s="22"/>
      <c r="K139" s="22"/>
      <c r="L139" s="22"/>
      <c r="M139" s="22"/>
    </row>
    <row r="140" spans="1:13" x14ac:dyDescent="0.35">
      <c r="A140" s="22"/>
      <c r="B140" s="30" t="s">
        <v>102</v>
      </c>
      <c r="C140" s="99" t="s">
        <v>177</v>
      </c>
      <c r="D140" s="22"/>
      <c r="E140" s="22"/>
      <c r="F140" s="22"/>
      <c r="G140" s="22"/>
      <c r="H140" s="22"/>
      <c r="I140" s="22"/>
      <c r="J140" s="22"/>
      <c r="K140" s="22"/>
      <c r="L140" s="22"/>
      <c r="M140" s="22"/>
    </row>
    <row r="141" spans="1:13" x14ac:dyDescent="0.35">
      <c r="A141" s="22"/>
      <c r="B141" s="100" t="s">
        <v>100</v>
      </c>
      <c r="C141" s="99" t="s">
        <v>177</v>
      </c>
      <c r="D141" s="22"/>
      <c r="E141" s="22"/>
      <c r="F141" s="22"/>
      <c r="G141" s="22"/>
      <c r="H141" s="22"/>
      <c r="I141" s="22"/>
      <c r="J141" s="22"/>
      <c r="K141" s="22"/>
      <c r="L141" s="22"/>
      <c r="M141" s="22"/>
    </row>
    <row r="142" spans="1:13" x14ac:dyDescent="0.35">
      <c r="A142" s="22"/>
      <c r="B142" s="30" t="s">
        <v>97</v>
      </c>
      <c r="C142" s="99" t="s">
        <v>177</v>
      </c>
      <c r="D142" s="22"/>
      <c r="E142" s="22"/>
      <c r="F142" s="22"/>
      <c r="G142" s="22"/>
      <c r="H142" s="22"/>
      <c r="I142" s="22"/>
      <c r="J142" s="22"/>
      <c r="K142" s="22"/>
      <c r="L142" s="22"/>
      <c r="M142" s="22"/>
    </row>
    <row r="143" spans="1:13" x14ac:dyDescent="0.35">
      <c r="A143" s="22"/>
      <c r="B143" s="30" t="s">
        <v>127</v>
      </c>
      <c r="C143" s="99" t="s">
        <v>178</v>
      </c>
      <c r="D143" s="22"/>
      <c r="E143" s="22"/>
      <c r="F143" s="22"/>
      <c r="G143" s="22"/>
      <c r="H143" s="22"/>
      <c r="I143" s="22"/>
      <c r="J143" s="22"/>
      <c r="K143" s="22"/>
      <c r="L143" s="22"/>
      <c r="M143" s="22"/>
    </row>
    <row r="144" spans="1:13" x14ac:dyDescent="0.35">
      <c r="A144" s="22"/>
      <c r="B144" s="30" t="s">
        <v>128</v>
      </c>
      <c r="C144" s="99" t="s">
        <v>178</v>
      </c>
      <c r="D144" s="22"/>
      <c r="E144" s="22"/>
      <c r="F144" s="22"/>
      <c r="G144" s="22"/>
      <c r="H144" s="22"/>
      <c r="I144" s="22"/>
      <c r="J144" s="22"/>
      <c r="K144" s="22"/>
      <c r="L144" s="22"/>
      <c r="M144" s="22"/>
    </row>
    <row r="145" spans="1:13" x14ac:dyDescent="0.35">
      <c r="A145" s="22"/>
      <c r="B145" s="30" t="s">
        <v>129</v>
      </c>
      <c r="C145" s="99" t="s">
        <v>178</v>
      </c>
      <c r="D145" s="22"/>
      <c r="E145" s="22"/>
      <c r="F145" s="22"/>
      <c r="G145" s="22"/>
      <c r="H145" s="22"/>
      <c r="I145" s="22"/>
      <c r="J145" s="22"/>
      <c r="K145" s="22"/>
      <c r="L145" s="22"/>
      <c r="M145" s="22"/>
    </row>
    <row r="146" spans="1:13" x14ac:dyDescent="0.35">
      <c r="A146" s="22"/>
      <c r="B146" s="100" t="s">
        <v>131</v>
      </c>
      <c r="C146" s="99" t="s">
        <v>178</v>
      </c>
      <c r="D146" s="22"/>
      <c r="E146" s="22"/>
      <c r="F146" s="22"/>
      <c r="G146" s="22"/>
      <c r="H146" s="22"/>
      <c r="I146" s="22"/>
      <c r="J146" s="22"/>
      <c r="K146" s="22"/>
      <c r="L146" s="22"/>
      <c r="M146" s="22"/>
    </row>
    <row r="147" spans="1:13" x14ac:dyDescent="0.35">
      <c r="A147" s="22"/>
      <c r="B147" s="30" t="s">
        <v>130</v>
      </c>
      <c r="C147" s="99" t="s">
        <v>178</v>
      </c>
      <c r="D147" s="22"/>
      <c r="E147" s="22"/>
      <c r="F147" s="22"/>
      <c r="G147" s="22"/>
      <c r="H147" s="22"/>
      <c r="I147" s="22"/>
      <c r="J147" s="22"/>
      <c r="K147" s="22"/>
      <c r="L147" s="22"/>
      <c r="M147" s="22"/>
    </row>
    <row r="148" spans="1:13" x14ac:dyDescent="0.35">
      <c r="A148" s="22"/>
      <c r="B148" s="100" t="s">
        <v>120</v>
      </c>
      <c r="C148" s="99" t="s">
        <v>179</v>
      </c>
      <c r="D148" s="22"/>
      <c r="E148" s="22"/>
      <c r="F148" s="22"/>
      <c r="G148" s="22"/>
      <c r="H148" s="22"/>
      <c r="I148" s="22"/>
      <c r="J148" s="22"/>
      <c r="K148" s="22"/>
      <c r="L148" s="22"/>
      <c r="M148" s="22"/>
    </row>
    <row r="149" spans="1:13" x14ac:dyDescent="0.35">
      <c r="A149" s="22"/>
      <c r="B149" s="30" t="s">
        <v>121</v>
      </c>
      <c r="C149" s="99" t="s">
        <v>179</v>
      </c>
      <c r="D149" s="22"/>
      <c r="E149" s="22"/>
      <c r="F149" s="22"/>
      <c r="G149" s="22"/>
      <c r="H149" s="22"/>
      <c r="I149" s="22"/>
      <c r="J149" s="22"/>
      <c r="K149" s="22"/>
      <c r="L149" s="22"/>
      <c r="M149" s="22"/>
    </row>
    <row r="150" spans="1:13" x14ac:dyDescent="0.35">
      <c r="A150" s="22"/>
      <c r="B150" s="30" t="s">
        <v>118</v>
      </c>
      <c r="C150" s="99" t="s">
        <v>179</v>
      </c>
      <c r="D150" s="22"/>
      <c r="E150" s="22"/>
      <c r="F150" s="22"/>
      <c r="G150" s="22"/>
      <c r="H150" s="22"/>
      <c r="I150" s="22"/>
      <c r="J150" s="22"/>
      <c r="K150" s="22"/>
      <c r="L150" s="22"/>
      <c r="M150" s="22"/>
    </row>
    <row r="151" spans="1:13" x14ac:dyDescent="0.35">
      <c r="A151" s="22"/>
      <c r="B151" s="30" t="s">
        <v>119</v>
      </c>
      <c r="C151" s="99" t="s">
        <v>179</v>
      </c>
      <c r="D151" s="22"/>
      <c r="E151" s="22"/>
      <c r="F151" s="22"/>
      <c r="G151" s="22"/>
      <c r="H151" s="22"/>
      <c r="I151" s="22"/>
      <c r="J151" s="22"/>
      <c r="K151" s="22"/>
      <c r="L151" s="22"/>
      <c r="M151" s="22"/>
    </row>
    <row r="152" spans="1:13" x14ac:dyDescent="0.35">
      <c r="A152" s="22"/>
      <c r="B152" s="30" t="s">
        <v>122</v>
      </c>
      <c r="C152" s="99" t="s">
        <v>179</v>
      </c>
      <c r="D152" s="22"/>
      <c r="E152" s="22"/>
      <c r="F152" s="22"/>
      <c r="G152" s="22"/>
      <c r="H152" s="22"/>
      <c r="I152" s="22"/>
      <c r="J152" s="22"/>
      <c r="K152" s="22"/>
      <c r="L152" s="22"/>
      <c r="M152" s="22"/>
    </row>
    <row r="153" spans="1:13" x14ac:dyDescent="0.35">
      <c r="A153" s="22"/>
      <c r="B153" s="30" t="s">
        <v>123</v>
      </c>
      <c r="C153" s="99" t="s">
        <v>179</v>
      </c>
      <c r="D153" s="22"/>
      <c r="E153" s="22"/>
      <c r="F153" s="22"/>
      <c r="G153" s="22"/>
      <c r="H153" s="22"/>
      <c r="I153" s="22"/>
      <c r="J153" s="22"/>
      <c r="K153" s="22"/>
      <c r="L153" s="22"/>
      <c r="M153" s="22"/>
    </row>
    <row r="154" spans="1:13" x14ac:dyDescent="0.35">
      <c r="A154" s="22"/>
      <c r="B154" s="30" t="s">
        <v>111</v>
      </c>
      <c r="C154" s="99" t="s">
        <v>180</v>
      </c>
      <c r="D154" s="22"/>
      <c r="E154" s="22"/>
      <c r="F154" s="22"/>
      <c r="G154" s="22"/>
      <c r="H154" s="22"/>
      <c r="I154" s="22"/>
      <c r="J154" s="22"/>
      <c r="K154" s="22"/>
      <c r="L154" s="22"/>
      <c r="M154" s="22"/>
    </row>
    <row r="155" spans="1:13" x14ac:dyDescent="0.35">
      <c r="A155" s="22"/>
      <c r="B155" s="30" t="s">
        <v>112</v>
      </c>
      <c r="C155" s="99" t="s">
        <v>180</v>
      </c>
      <c r="D155" s="22"/>
      <c r="E155" s="22"/>
      <c r="F155" s="22"/>
      <c r="G155" s="22"/>
      <c r="H155" s="22"/>
      <c r="I155" s="22"/>
      <c r="J155" s="22"/>
      <c r="K155" s="22"/>
      <c r="L155" s="22"/>
      <c r="M155" s="22"/>
    </row>
    <row r="156" spans="1:13" x14ac:dyDescent="0.35">
      <c r="A156" s="22"/>
      <c r="B156" s="30" t="s">
        <v>109</v>
      </c>
      <c r="C156" s="99" t="s">
        <v>180</v>
      </c>
      <c r="D156" s="22"/>
      <c r="E156" s="22"/>
      <c r="F156" s="22"/>
      <c r="G156" s="22"/>
      <c r="H156" s="22"/>
      <c r="I156" s="22"/>
      <c r="J156" s="22"/>
      <c r="K156" s="22"/>
      <c r="L156" s="22"/>
      <c r="M156" s="22"/>
    </row>
    <row r="157" spans="1:13" x14ac:dyDescent="0.35">
      <c r="A157" s="22"/>
      <c r="B157" s="30" t="s">
        <v>113</v>
      </c>
      <c r="C157" s="99" t="s">
        <v>180</v>
      </c>
      <c r="D157" s="22"/>
      <c r="E157" s="22"/>
      <c r="F157" s="22"/>
      <c r="G157" s="22"/>
      <c r="H157" s="22"/>
      <c r="I157" s="22"/>
      <c r="J157" s="22"/>
      <c r="K157" s="22"/>
      <c r="L157" s="22"/>
      <c r="M157" s="22"/>
    </row>
    <row r="158" spans="1:13" x14ac:dyDescent="0.35">
      <c r="A158" s="22"/>
      <c r="B158" s="30" t="s">
        <v>124</v>
      </c>
      <c r="C158" s="99" t="s">
        <v>181</v>
      </c>
      <c r="D158" s="22"/>
      <c r="E158" s="22"/>
      <c r="F158" s="22"/>
      <c r="G158" s="22"/>
      <c r="H158" s="22"/>
      <c r="I158" s="22"/>
      <c r="J158" s="22"/>
      <c r="K158" s="22"/>
      <c r="L158" s="22"/>
      <c r="M158" s="22"/>
    </row>
    <row r="159" spans="1:13" ht="17.25" thickBot="1" x14ac:dyDescent="0.4">
      <c r="A159" s="22"/>
      <c r="B159" s="32" t="s">
        <v>125</v>
      </c>
      <c r="C159" s="101" t="s">
        <v>181</v>
      </c>
      <c r="D159" s="22"/>
      <c r="E159" s="22"/>
      <c r="F159" s="22"/>
      <c r="G159" s="22"/>
      <c r="H159" s="22"/>
      <c r="I159" s="22"/>
      <c r="J159" s="22"/>
      <c r="K159" s="22"/>
      <c r="L159" s="22"/>
      <c r="M159" s="22"/>
    </row>
    <row r="160" spans="1:13" ht="17.25" thickBot="1" x14ac:dyDescent="0.4">
      <c r="A160" s="22"/>
      <c r="B160" s="97" t="s">
        <v>126</v>
      </c>
      <c r="C160" s="98" t="s">
        <v>181</v>
      </c>
      <c r="D160" s="22"/>
      <c r="E160" s="22"/>
      <c r="F160" s="22"/>
      <c r="G160" s="22"/>
      <c r="H160" s="22"/>
      <c r="I160" s="22"/>
      <c r="J160" s="22"/>
      <c r="K160" s="22"/>
      <c r="L160" s="22"/>
      <c r="M160" s="22"/>
    </row>
    <row r="161" spans="1:13" x14ac:dyDescent="0.35">
      <c r="A161" s="22"/>
      <c r="B161" s="22"/>
      <c r="C161" s="22"/>
      <c r="D161" s="22"/>
      <c r="E161" s="22"/>
      <c r="F161" s="22"/>
      <c r="G161" s="22"/>
      <c r="H161" s="22"/>
      <c r="I161" s="22"/>
      <c r="J161" s="22"/>
      <c r="K161" s="22"/>
      <c r="L161" s="22"/>
      <c r="M161" s="22"/>
    </row>
    <row r="162" spans="1:13" x14ac:dyDescent="0.35">
      <c r="A162" s="22"/>
      <c r="B162" s="22"/>
      <c r="C162" s="22"/>
      <c r="D162" s="22"/>
      <c r="E162" s="22"/>
      <c r="F162" s="22"/>
      <c r="G162" s="22"/>
      <c r="H162" s="22"/>
      <c r="I162" s="22"/>
      <c r="J162" s="22"/>
      <c r="K162" s="22"/>
      <c r="L162" s="22"/>
      <c r="M162" s="22"/>
    </row>
    <row r="163" spans="1:13" ht="17.25" thickBot="1" x14ac:dyDescent="0.4">
      <c r="A163" s="22"/>
      <c r="B163" s="22"/>
      <c r="C163" s="22"/>
      <c r="D163" s="22"/>
      <c r="E163" s="22"/>
      <c r="F163" s="22"/>
      <c r="G163" s="22"/>
      <c r="H163" s="22"/>
      <c r="I163" s="22"/>
      <c r="J163" s="22"/>
      <c r="K163" s="22"/>
      <c r="L163" s="22"/>
      <c r="M163" s="22"/>
    </row>
    <row r="164" spans="1:13" x14ac:dyDescent="0.35">
      <c r="A164" s="600" t="s">
        <v>347</v>
      </c>
      <c r="B164" s="601"/>
      <c r="C164" s="601"/>
      <c r="D164" s="601"/>
      <c r="E164" s="602"/>
      <c r="F164" s="22"/>
      <c r="G164" s="22"/>
      <c r="H164" s="22"/>
      <c r="I164" s="22"/>
      <c r="J164" s="22"/>
      <c r="K164" s="22"/>
      <c r="L164" s="22"/>
      <c r="M164" s="22"/>
    </row>
    <row r="165" spans="1:13" ht="33" x14ac:dyDescent="0.35">
      <c r="A165" s="154" t="s">
        <v>141</v>
      </c>
      <c r="B165" s="155" t="s">
        <v>348</v>
      </c>
      <c r="C165" s="81" t="s">
        <v>349</v>
      </c>
      <c r="D165" s="156" t="s">
        <v>175</v>
      </c>
      <c r="E165" s="157"/>
      <c r="F165" s="22"/>
      <c r="G165" s="22"/>
      <c r="H165" s="22"/>
      <c r="I165" s="22"/>
      <c r="J165" s="22"/>
      <c r="K165" s="22"/>
      <c r="L165" s="22"/>
      <c r="M165" s="22"/>
    </row>
    <row r="166" spans="1:13" x14ac:dyDescent="0.35">
      <c r="A166" s="148" t="s">
        <v>95</v>
      </c>
      <c r="B166" s="131">
        <f>COUNTIFS('1.3 Country activity results'!$B$30:$B$55,A166,'1.3 Country activity results'!$D$30:$D$55,"&gt;"&amp;$B$172)</f>
        <v>3</v>
      </c>
      <c r="C166" s="21">
        <f>E166</f>
        <v>4</v>
      </c>
      <c r="D166" s="131" t="s">
        <v>95</v>
      </c>
      <c r="E166" s="109">
        <f>COUNTIFS('1.3 Country activity results'!$F$30:$F$55,D166,'1.3 Country activity results'!$H$30:$H$55,"&gt;"&amp;$B$172)</f>
        <v>4</v>
      </c>
      <c r="F166" s="22"/>
      <c r="G166" s="22"/>
      <c r="H166" s="22"/>
      <c r="I166" s="22"/>
      <c r="J166" s="22"/>
      <c r="K166" s="22"/>
      <c r="L166" s="22"/>
      <c r="M166" s="22"/>
    </row>
    <row r="167" spans="1:13" x14ac:dyDescent="0.35">
      <c r="A167" s="108" t="s">
        <v>99</v>
      </c>
      <c r="B167" s="131">
        <f>COUNTIFS('1.3 Country activity results'!$B$30:$B$55,A167,'1.3 Country activity results'!$D$30:$D$55,"&gt;"&amp;$B$172)</f>
        <v>2</v>
      </c>
      <c r="C167" s="21">
        <f t="shared" ref="C167:C171" si="2">E167</f>
        <v>4</v>
      </c>
      <c r="D167" s="131" t="s">
        <v>99</v>
      </c>
      <c r="E167" s="109">
        <f>COUNTIFS('1.3 Country activity results'!$F$30:$F$55,D167,'1.3 Country activity results'!$H$30:$H$55,"&gt;"&amp;$B$172)</f>
        <v>4</v>
      </c>
      <c r="F167" s="22"/>
      <c r="G167" s="22"/>
      <c r="H167" s="22"/>
      <c r="I167" s="22"/>
      <c r="J167" s="22"/>
      <c r="K167" s="22"/>
      <c r="L167" s="22"/>
      <c r="M167" s="22"/>
    </row>
    <row r="168" spans="1:13" x14ac:dyDescent="0.35">
      <c r="A168" s="108" t="s">
        <v>104</v>
      </c>
      <c r="B168" s="131">
        <f>COUNTIFS('1.3 Country activity results'!$B$30:$B$55,A168,'1.3 Country activity results'!$D$30:$D$55,"&gt;"&amp;$B$172)</f>
        <v>2</v>
      </c>
      <c r="C168" s="21">
        <f t="shared" si="2"/>
        <v>1</v>
      </c>
      <c r="D168" s="131" t="s">
        <v>104</v>
      </c>
      <c r="E168" s="109">
        <f>COUNTIFS('1.3 Country activity results'!$F$30:$F$55,D168,'1.3 Country activity results'!$H$30:$H$55,"&gt;"&amp;$B$172)</f>
        <v>1</v>
      </c>
      <c r="F168" s="22"/>
      <c r="G168" s="22"/>
      <c r="H168" s="22"/>
      <c r="I168" s="22"/>
      <c r="J168" s="22"/>
      <c r="K168" s="22"/>
      <c r="L168" s="22"/>
      <c r="M168" s="22"/>
    </row>
    <row r="169" spans="1:13" x14ac:dyDescent="0.35">
      <c r="A169" s="108" t="s">
        <v>96</v>
      </c>
      <c r="B169" s="131">
        <f>COUNTIFS('1.3 Country activity results'!$B$30:$B$55,A169,'1.3 Country activity results'!$D$30:$D$55,"&gt;"&amp;$B$172)</f>
        <v>2</v>
      </c>
      <c r="C169" s="21">
        <f t="shared" si="2"/>
        <v>0</v>
      </c>
      <c r="D169" s="131" t="s">
        <v>96</v>
      </c>
      <c r="E169" s="109">
        <f>COUNTIFS('1.3 Country activity results'!$F$30:$F$55,D169,'1.3 Country activity results'!$H$30:$H$55,"&gt;"&amp;$B$172)</f>
        <v>0</v>
      </c>
      <c r="F169" s="22"/>
      <c r="G169" s="22"/>
      <c r="H169" s="22"/>
      <c r="I169" s="22"/>
      <c r="J169" s="22"/>
      <c r="K169" s="22"/>
      <c r="L169" s="22"/>
      <c r="M169" s="22"/>
    </row>
    <row r="170" spans="1:13" x14ac:dyDescent="0.35">
      <c r="A170" s="108" t="s">
        <v>107</v>
      </c>
      <c r="B170" s="131">
        <f>COUNTIFS('1.3 Country activity results'!$B$30:$B$55,A170,'1.3 Country activity results'!$D$30:$D$55,"&gt;"&amp;$B$172)</f>
        <v>3</v>
      </c>
      <c r="C170" s="21">
        <f t="shared" si="2"/>
        <v>5</v>
      </c>
      <c r="D170" s="131" t="s">
        <v>107</v>
      </c>
      <c r="E170" s="109">
        <f>COUNTIFS('1.3 Country activity results'!$F$30:$F$55,D170,'1.3 Country activity results'!$H$30:$H$55,"&gt;"&amp;$B$172)</f>
        <v>5</v>
      </c>
      <c r="F170" s="22"/>
      <c r="G170" s="22"/>
      <c r="H170" s="22"/>
      <c r="I170" s="22"/>
      <c r="J170" s="22"/>
      <c r="K170" s="22"/>
      <c r="L170" s="22"/>
      <c r="M170" s="22"/>
    </row>
    <row r="171" spans="1:13" x14ac:dyDescent="0.35">
      <c r="A171" s="108" t="s">
        <v>101</v>
      </c>
      <c r="B171" s="131">
        <f>COUNTIFS('1.3 Country activity results'!$B$30:$B$55,A171,'1.3 Country activity results'!$D$30:$D$55,"&gt;"&amp;$B$172)</f>
        <v>2</v>
      </c>
      <c r="C171" s="21">
        <f t="shared" si="2"/>
        <v>6</v>
      </c>
      <c r="D171" s="131" t="s">
        <v>101</v>
      </c>
      <c r="E171" s="109">
        <f>COUNTIFS('1.3 Country activity results'!$F$30:$F$55,D171,'1.3 Country activity results'!$H$30:$H$55,"&gt;"&amp;$B$172)</f>
        <v>6</v>
      </c>
      <c r="F171" s="22"/>
      <c r="G171" s="22"/>
      <c r="H171" s="22"/>
      <c r="I171" s="22"/>
      <c r="J171" s="22"/>
      <c r="K171" s="22"/>
      <c r="L171" s="22"/>
      <c r="M171" s="22"/>
    </row>
    <row r="172" spans="1:13" ht="17.25" thickBot="1" x14ac:dyDescent="0.4">
      <c r="A172" s="158" t="s">
        <v>350</v>
      </c>
      <c r="B172" s="102">
        <f>AVERAGE('1.3 Country activity results'!D30:D55)</f>
        <v>2.6806972527472528</v>
      </c>
      <c r="C172" s="606" t="s">
        <v>351</v>
      </c>
      <c r="D172" s="607"/>
      <c r="E172" s="103">
        <f>AVERAGE('1.3 Country activity results'!H30:H55)</f>
        <v>5.2084445054945059</v>
      </c>
      <c r="F172" s="22"/>
      <c r="G172" s="22"/>
      <c r="H172" s="22"/>
      <c r="I172" s="22"/>
      <c r="J172" s="22"/>
      <c r="K172" s="22"/>
      <c r="L172" s="22"/>
      <c r="M172" s="22"/>
    </row>
    <row r="173" spans="1:13" s="22" customFormat="1" ht="17.25" thickBot="1" x14ac:dyDescent="0.4">
      <c r="A173" s="24"/>
    </row>
    <row r="174" spans="1:13" s="22" customFormat="1" x14ac:dyDescent="0.35">
      <c r="A174" s="504" t="s">
        <v>352</v>
      </c>
      <c r="B174" s="506"/>
    </row>
    <row r="175" spans="1:13" s="22" customFormat="1" x14ac:dyDescent="0.35">
      <c r="A175" s="598"/>
      <c r="B175" s="599"/>
    </row>
    <row r="176" spans="1:13" s="22" customFormat="1" ht="30.75" customHeight="1" x14ac:dyDescent="0.35">
      <c r="A176" s="159" t="str">
        <f>'2.1 Activity_design_assessment'!B12</f>
        <v>Module 1: Transformational change</v>
      </c>
      <c r="B176" s="104">
        <f>'2.2 Activity design results '!E4</f>
        <v>100</v>
      </c>
    </row>
    <row r="177" spans="1:12" s="22" customFormat="1" ht="49.5" x14ac:dyDescent="0.35">
      <c r="A177" s="159" t="str">
        <f>'2.1 Activity_design_assessment'!B29</f>
        <v>Module 2: Long-Term Financial Sustainability</v>
      </c>
      <c r="B177" s="104">
        <f>'2.2 Activity design results '!E7</f>
        <v>64.5</v>
      </c>
    </row>
    <row r="178" spans="1:12" ht="56.25" customHeight="1" thickBot="1" x14ac:dyDescent="0.4">
      <c r="A178" s="160" t="str">
        <f>'2.1 Activity_design_assessment'!B53</f>
        <v>Module 3: Contribution to Sustainable Development</v>
      </c>
      <c r="B178" s="105">
        <f>'2.2 Activity design results '!E10</f>
        <v>73</v>
      </c>
      <c r="C178" s="22"/>
      <c r="D178" s="22"/>
      <c r="E178" s="22"/>
      <c r="F178" s="22"/>
      <c r="G178" s="22"/>
      <c r="H178" s="22"/>
      <c r="I178" s="22"/>
      <c r="J178" s="22"/>
      <c r="K178" s="22"/>
      <c r="L178" s="22"/>
    </row>
    <row r="179" spans="1:12" x14ac:dyDescent="0.35">
      <c r="A179" s="22"/>
      <c r="B179" s="22"/>
      <c r="C179" s="22"/>
      <c r="D179" s="22"/>
      <c r="E179" s="22"/>
      <c r="F179" s="22"/>
      <c r="G179" s="22"/>
      <c r="H179" s="22"/>
      <c r="I179" s="22"/>
      <c r="J179" s="22"/>
      <c r="K179" s="22"/>
      <c r="L179" s="22"/>
    </row>
    <row r="180" spans="1:12" x14ac:dyDescent="0.35">
      <c r="A180" s="22"/>
      <c r="B180" s="22"/>
      <c r="C180" s="22"/>
      <c r="D180" s="22"/>
      <c r="E180" s="22"/>
      <c r="F180" s="22"/>
      <c r="G180" s="22"/>
      <c r="H180" s="22"/>
      <c r="I180" s="22"/>
      <c r="J180" s="22"/>
      <c r="K180" s="22"/>
      <c r="L180" s="22"/>
    </row>
    <row r="181" spans="1:12" x14ac:dyDescent="0.35">
      <c r="A181" s="22"/>
      <c r="B181" s="22"/>
      <c r="C181" s="22"/>
      <c r="D181" s="22"/>
      <c r="E181" s="22"/>
      <c r="F181" s="22"/>
      <c r="G181" s="22"/>
      <c r="H181" s="22"/>
      <c r="I181" s="22"/>
      <c r="J181" s="22"/>
      <c r="K181" s="22"/>
      <c r="L181" s="22"/>
    </row>
    <row r="182" spans="1:12" x14ac:dyDescent="0.35">
      <c r="A182" s="22"/>
      <c r="B182" s="22"/>
      <c r="C182" s="22"/>
      <c r="D182" s="22"/>
      <c r="E182" s="22"/>
      <c r="F182" s="22"/>
      <c r="G182" s="22"/>
      <c r="H182" s="22"/>
      <c r="I182" s="22"/>
      <c r="J182" s="22"/>
      <c r="K182" s="22"/>
      <c r="L182" s="22"/>
    </row>
    <row r="183" spans="1:12" x14ac:dyDescent="0.35">
      <c r="A183" s="22"/>
      <c r="B183" s="22"/>
      <c r="C183" s="22"/>
      <c r="D183" s="22"/>
      <c r="E183" s="22"/>
      <c r="F183" s="22"/>
      <c r="G183" s="22"/>
      <c r="H183" s="22"/>
      <c r="I183" s="22"/>
      <c r="J183" s="22"/>
      <c r="K183" s="22"/>
      <c r="L183" s="22"/>
    </row>
    <row r="184" spans="1:12" x14ac:dyDescent="0.35">
      <c r="A184" s="22"/>
      <c r="B184" s="22"/>
      <c r="C184" s="22"/>
      <c r="D184" s="22"/>
      <c r="E184" s="22"/>
      <c r="F184" s="22"/>
      <c r="G184" s="22"/>
      <c r="H184" s="22"/>
      <c r="I184" s="22"/>
      <c r="J184" s="22"/>
      <c r="K184" s="22"/>
      <c r="L184" s="22"/>
    </row>
    <row r="185" spans="1:12" x14ac:dyDescent="0.35">
      <c r="A185" s="22"/>
      <c r="B185" s="22"/>
      <c r="C185" s="22"/>
      <c r="D185" s="22"/>
      <c r="E185" s="22"/>
      <c r="F185" s="22"/>
      <c r="G185" s="22"/>
      <c r="H185" s="22"/>
      <c r="I185" s="22"/>
      <c r="J185" s="22"/>
      <c r="K185" s="22"/>
      <c r="L185" s="22"/>
    </row>
    <row r="186" spans="1:12" x14ac:dyDescent="0.35">
      <c r="A186" s="22"/>
      <c r="B186" s="22"/>
      <c r="C186" s="22"/>
      <c r="D186" s="22"/>
      <c r="E186" s="22"/>
      <c r="F186" s="22"/>
      <c r="G186" s="22"/>
      <c r="H186" s="22"/>
      <c r="I186" s="22"/>
      <c r="J186" s="22"/>
      <c r="K186" s="22"/>
      <c r="L186" s="22"/>
    </row>
    <row r="187" spans="1:12" x14ac:dyDescent="0.35">
      <c r="A187" s="22"/>
      <c r="B187" s="22"/>
      <c r="C187" s="22"/>
      <c r="D187" s="22"/>
      <c r="E187" s="22"/>
      <c r="F187" s="22"/>
      <c r="G187" s="22"/>
      <c r="H187" s="22"/>
      <c r="I187" s="22"/>
      <c r="J187" s="22"/>
      <c r="K187" s="22"/>
      <c r="L187" s="22"/>
    </row>
    <row r="188" spans="1:12" x14ac:dyDescent="0.35">
      <c r="A188" s="22"/>
      <c r="B188" s="22"/>
      <c r="C188" s="22"/>
      <c r="D188" s="22"/>
      <c r="E188" s="22"/>
      <c r="F188" s="22"/>
      <c r="G188" s="22"/>
      <c r="H188" s="22"/>
      <c r="I188" s="22"/>
      <c r="J188" s="22"/>
      <c r="K188" s="22"/>
      <c r="L188" s="22"/>
    </row>
    <row r="189" spans="1:12" x14ac:dyDescent="0.35">
      <c r="A189" s="22"/>
      <c r="B189" s="22"/>
      <c r="C189" s="22"/>
      <c r="D189" s="22"/>
      <c r="E189" s="22"/>
      <c r="F189" s="22"/>
      <c r="G189" s="22"/>
      <c r="H189" s="22"/>
      <c r="I189" s="22"/>
      <c r="J189" s="22"/>
      <c r="K189" s="22"/>
      <c r="L189" s="22"/>
    </row>
    <row r="190" spans="1:12" x14ac:dyDescent="0.35">
      <c r="A190" s="22"/>
      <c r="B190" s="22"/>
      <c r="C190" s="22"/>
      <c r="D190" s="22"/>
      <c r="E190" s="22"/>
      <c r="F190" s="22"/>
      <c r="G190" s="22"/>
      <c r="H190" s="22"/>
      <c r="I190" s="22"/>
      <c r="J190" s="22"/>
      <c r="K190" s="22"/>
      <c r="L190" s="22"/>
    </row>
    <row r="191" spans="1:12" x14ac:dyDescent="0.35">
      <c r="A191" s="22"/>
      <c r="B191" s="22"/>
    </row>
  </sheetData>
  <sheetProtection algorithmName="SHA-512" hashValue="qSBUC7Tnm8puh0mItrQpeR0cMc1MS8bN4SzkJpj6ERFQpPH99tsSZBS9V4bc/66Su8lXdV5X/ZH0oena38iJ2w==" saltValue="NG0TLrePFCoDx/EZl0P7ug==" spinCount="100000" sheet="1" objects="1" scenarios="1"/>
  <mergeCells count="37">
    <mergeCell ref="G1:H1"/>
    <mergeCell ref="J1:L1"/>
    <mergeCell ref="B35:B37"/>
    <mergeCell ref="B65:B66"/>
    <mergeCell ref="B134:C134"/>
    <mergeCell ref="A20:B20"/>
    <mergeCell ref="C35:D35"/>
    <mergeCell ref="C36:D36"/>
    <mergeCell ref="B38:B41"/>
    <mergeCell ref="B42:B45"/>
    <mergeCell ref="B46:B49"/>
    <mergeCell ref="B50:B55"/>
    <mergeCell ref="B56:B58"/>
    <mergeCell ref="B59:B63"/>
    <mergeCell ref="J21:J23"/>
    <mergeCell ref="J24:J28"/>
    <mergeCell ref="A174:B175"/>
    <mergeCell ref="A164:E164"/>
    <mergeCell ref="C65:D65"/>
    <mergeCell ref="A117:D117"/>
    <mergeCell ref="C172:D172"/>
    <mergeCell ref="B75:B78"/>
    <mergeCell ref="B79:B84"/>
    <mergeCell ref="B85:B87"/>
    <mergeCell ref="C66:D66"/>
    <mergeCell ref="B67:B70"/>
    <mergeCell ref="B71:B74"/>
    <mergeCell ref="A96:C96"/>
    <mergeCell ref="A97:A98"/>
    <mergeCell ref="B97:B98"/>
    <mergeCell ref="C97:C98"/>
    <mergeCell ref="B88:B92"/>
    <mergeCell ref="C7:D7"/>
    <mergeCell ref="J3:J6"/>
    <mergeCell ref="J7:J10"/>
    <mergeCell ref="J11:J14"/>
    <mergeCell ref="J15:J20"/>
  </mergeCells>
  <conditionalFormatting sqref="B97:B115">
    <cfRule type="cellIs" dxfId="5" priority="4" operator="equal">
      <formula>1</formula>
    </cfRule>
    <cfRule type="cellIs" dxfId="4" priority="5" operator="equal">
      <formula>2</formula>
    </cfRule>
    <cfRule type="cellIs" dxfId="3" priority="6" operator="equal">
      <formula>3</formula>
    </cfRule>
  </conditionalFormatting>
  <conditionalFormatting sqref="C97:C98">
    <cfRule type="cellIs" dxfId="2" priority="1" operator="equal">
      <formula>1</formula>
    </cfRule>
    <cfRule type="cellIs" dxfId="1" priority="2" operator="equal">
      <formula>2</formula>
    </cfRule>
    <cfRule type="cellIs" dxfId="0" priority="3" operator="equal">
      <formula>3</formula>
    </cfRule>
  </conditionalFormatting>
  <dataValidations count="3">
    <dataValidation type="list" allowBlank="1" showInputMessage="1" showErrorMessage="1" sqref="B135:B160" xr:uid="{FD40396D-8BE3-4811-9618-F8440768E6FE}">
      <formula1>INDIRECT(A135)</formula1>
    </dataValidation>
    <dataValidation type="list" allowBlank="1" showInputMessage="1" showErrorMessage="1" sqref="B99:B115" xr:uid="{096DCE57-73D5-4114-87CD-CF371CFE6FC6}">
      <formula1>$H$5:$H$7</formula1>
    </dataValidation>
    <dataValidation type="list" allowBlank="1" showInputMessage="1" showErrorMessage="1" sqref="C135:C160" xr:uid="{D081B2BE-D6EA-488A-A2AD-96950DEAB3F9}">
      <formula1>$A$2:$A$7</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0" tint="-0.34998626667073579"/>
  </sheetPr>
  <dimension ref="A1:F24"/>
  <sheetViews>
    <sheetView showGridLines="0" zoomScale="80" zoomScaleNormal="80" workbookViewId="0">
      <selection activeCell="B6" sqref="B6:D6"/>
    </sheetView>
  </sheetViews>
  <sheetFormatPr baseColWidth="10" defaultColWidth="8.85546875" defaultRowHeight="19.5" x14ac:dyDescent="0.4"/>
  <cols>
    <col min="1" max="1" width="4.7109375" customWidth="1"/>
    <col min="2" max="2" width="6.42578125" style="2" customWidth="1"/>
    <col min="3" max="3" width="20.7109375" style="2" customWidth="1"/>
    <col min="4" max="4" width="190.7109375" customWidth="1"/>
  </cols>
  <sheetData>
    <row r="1" spans="1:6" ht="20.25" customHeight="1" thickBot="1" x14ac:dyDescent="0.45">
      <c r="B1" s="6"/>
      <c r="C1" s="6"/>
      <c r="D1" s="5"/>
      <c r="E1" s="5"/>
      <c r="F1" s="5"/>
    </row>
    <row r="2" spans="1:6" ht="30.2" customHeight="1" x14ac:dyDescent="0.25">
      <c r="A2" s="5"/>
      <c r="B2" s="397" t="s">
        <v>19</v>
      </c>
      <c r="C2" s="398"/>
      <c r="D2" s="399"/>
      <c r="E2" s="5"/>
      <c r="F2" s="5"/>
    </row>
    <row r="3" spans="1:6" ht="20.25" customHeight="1" x14ac:dyDescent="0.4">
      <c r="A3" s="5"/>
      <c r="B3" s="400" t="s">
        <v>20</v>
      </c>
      <c r="C3" s="401"/>
      <c r="D3" s="402"/>
      <c r="E3" s="5"/>
      <c r="F3" s="5"/>
    </row>
    <row r="4" spans="1:6" ht="89.45" customHeight="1" x14ac:dyDescent="0.25">
      <c r="A4" s="5"/>
      <c r="B4" s="403" t="s">
        <v>21</v>
      </c>
      <c r="C4" s="404"/>
      <c r="D4" s="405"/>
      <c r="E4" s="5"/>
      <c r="F4" s="5"/>
    </row>
    <row r="5" spans="1:6" ht="20.25" customHeight="1" x14ac:dyDescent="0.25">
      <c r="A5" s="5"/>
      <c r="B5" s="406" t="s">
        <v>22</v>
      </c>
      <c r="C5" s="407"/>
      <c r="D5" s="408"/>
      <c r="E5" s="5"/>
      <c r="F5" s="5"/>
    </row>
    <row r="6" spans="1:6" ht="324.75" customHeight="1" x14ac:dyDescent="0.25">
      <c r="A6" s="5"/>
      <c r="B6" s="385" t="s">
        <v>23</v>
      </c>
      <c r="C6" s="386"/>
      <c r="D6" s="387"/>
      <c r="E6" s="5"/>
      <c r="F6" s="5"/>
    </row>
    <row r="7" spans="1:6" ht="165.2" customHeight="1" x14ac:dyDescent="0.25">
      <c r="A7" s="5"/>
      <c r="B7" s="385" t="s">
        <v>24</v>
      </c>
      <c r="C7" s="386"/>
      <c r="D7" s="387"/>
      <c r="E7" s="5"/>
      <c r="F7" s="5"/>
    </row>
    <row r="8" spans="1:6" ht="96.75" customHeight="1" x14ac:dyDescent="0.25">
      <c r="A8" s="5"/>
      <c r="B8" s="385" t="s">
        <v>25</v>
      </c>
      <c r="C8" s="386"/>
      <c r="D8" s="387"/>
      <c r="E8" s="5"/>
      <c r="F8" s="5"/>
    </row>
    <row r="9" spans="1:6" ht="60" customHeight="1" thickBot="1" x14ac:dyDescent="0.3">
      <c r="A9" s="5"/>
      <c r="B9" s="388" t="s">
        <v>26</v>
      </c>
      <c r="C9" s="389"/>
      <c r="D9" s="390"/>
      <c r="E9" s="5"/>
      <c r="F9" s="5"/>
    </row>
    <row r="10" spans="1:6" ht="9.75" customHeight="1" thickBot="1" x14ac:dyDescent="0.3">
      <c r="A10" s="5"/>
      <c r="B10" s="391"/>
      <c r="C10" s="392"/>
      <c r="D10" s="393"/>
      <c r="E10" s="5"/>
      <c r="F10" s="5"/>
    </row>
    <row r="11" spans="1:6" ht="20.25" customHeight="1" x14ac:dyDescent="0.25">
      <c r="A11" s="5"/>
      <c r="B11" s="394" t="s">
        <v>27</v>
      </c>
      <c r="C11" s="395"/>
      <c r="D11" s="396"/>
      <c r="E11" s="5"/>
      <c r="F11" s="5"/>
    </row>
    <row r="12" spans="1:6" ht="80.099999999999994" customHeight="1" x14ac:dyDescent="0.4">
      <c r="A12" s="5"/>
      <c r="B12" s="381"/>
      <c r="C12" s="382"/>
      <c r="D12" s="305" t="s">
        <v>28</v>
      </c>
      <c r="E12" s="5"/>
      <c r="F12" s="5"/>
    </row>
    <row r="13" spans="1:6" ht="80.099999999999994" customHeight="1" x14ac:dyDescent="0.4">
      <c r="A13" s="5"/>
      <c r="B13" s="383"/>
      <c r="C13" s="384"/>
      <c r="D13" s="305" t="s">
        <v>29</v>
      </c>
      <c r="E13" s="5"/>
      <c r="F13" s="5"/>
    </row>
    <row r="14" spans="1:6" ht="9.75" customHeight="1" thickBot="1" x14ac:dyDescent="0.45">
      <c r="A14" s="5"/>
      <c r="B14" s="378"/>
      <c r="C14" s="379"/>
      <c r="D14" s="380"/>
      <c r="E14" s="5"/>
      <c r="F14" s="5"/>
    </row>
    <row r="15" spans="1:6" x14ac:dyDescent="0.4">
      <c r="B15" s="6"/>
      <c r="C15" s="6"/>
      <c r="D15" s="5"/>
      <c r="E15" s="5"/>
      <c r="F15" s="5"/>
    </row>
    <row r="16" spans="1:6" x14ac:dyDescent="0.4">
      <c r="B16" s="6"/>
      <c r="C16" s="6"/>
      <c r="D16" s="5"/>
      <c r="E16" s="5"/>
      <c r="F16" s="5"/>
    </row>
    <row r="17" spans="2:6" x14ac:dyDescent="0.4">
      <c r="B17" s="6"/>
      <c r="C17" s="6"/>
      <c r="D17" s="5"/>
      <c r="E17" s="5"/>
      <c r="F17" s="5"/>
    </row>
    <row r="18" spans="2:6" x14ac:dyDescent="0.4">
      <c r="B18" s="6"/>
      <c r="C18" s="6"/>
      <c r="D18" s="5"/>
      <c r="E18" s="5"/>
      <c r="F18" s="5"/>
    </row>
    <row r="19" spans="2:6" x14ac:dyDescent="0.4">
      <c r="B19" s="6"/>
      <c r="C19" s="6"/>
      <c r="D19" s="5"/>
      <c r="E19" s="5"/>
      <c r="F19" s="5"/>
    </row>
    <row r="20" spans="2:6" x14ac:dyDescent="0.4">
      <c r="B20" s="6"/>
      <c r="C20" s="6"/>
      <c r="D20" s="5"/>
      <c r="E20" s="5"/>
      <c r="F20" s="5"/>
    </row>
    <row r="21" spans="2:6" x14ac:dyDescent="0.4">
      <c r="D21" s="5"/>
      <c r="E21" s="5"/>
      <c r="F21" s="5"/>
    </row>
    <row r="22" spans="2:6" x14ac:dyDescent="0.4">
      <c r="D22" s="5"/>
      <c r="E22" s="5"/>
      <c r="F22" s="5"/>
    </row>
    <row r="23" spans="2:6" x14ac:dyDescent="0.4">
      <c r="D23" s="5"/>
      <c r="E23" s="5"/>
      <c r="F23" s="5"/>
    </row>
    <row r="24" spans="2:6" x14ac:dyDescent="0.4">
      <c r="D24" s="5"/>
      <c r="E24" s="5"/>
      <c r="F24" s="5"/>
    </row>
  </sheetData>
  <sheetProtection algorithmName="SHA-512" hashValue="ejzPMLQ31ewJCt/UFbKVcRdR4BqfJYAvoyZUTd/KjDF/I2/Id6Yu4hOuPKcR9+OYyOXn+N/EcFq3qGKgmvP2Ng==" saltValue="BZTraGFzvAvG6CmRW6N+ZQ==" spinCount="100000" sheet="1" objects="1" scenarios="1"/>
  <mergeCells count="13">
    <mergeCell ref="B2:D2"/>
    <mergeCell ref="B3:D3"/>
    <mergeCell ref="B4:D4"/>
    <mergeCell ref="B5:D5"/>
    <mergeCell ref="B6:D6"/>
    <mergeCell ref="B14:D14"/>
    <mergeCell ref="B12:C12"/>
    <mergeCell ref="B13:C13"/>
    <mergeCell ref="B7:D7"/>
    <mergeCell ref="B8:D8"/>
    <mergeCell ref="B9:D9"/>
    <mergeCell ref="B10:D10"/>
    <mergeCell ref="B11:D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41B6C-7FF1-4BBF-AFED-A0BE17400226}">
  <sheetPr codeName="Sheet6">
    <tabColor theme="1" tint="0.499984740745262"/>
  </sheetPr>
  <dimension ref="A1:AD35"/>
  <sheetViews>
    <sheetView zoomScale="90" zoomScaleNormal="90" workbookViewId="0">
      <selection activeCell="G13" sqref="G13:J13"/>
    </sheetView>
  </sheetViews>
  <sheetFormatPr baseColWidth="10" defaultColWidth="8.85546875" defaultRowHeight="15" x14ac:dyDescent="0.25"/>
  <cols>
    <col min="1" max="1" width="4.7109375" customWidth="1"/>
    <col min="2" max="10" width="9.140625" customWidth="1"/>
  </cols>
  <sheetData>
    <row r="1" spans="1:30" ht="20.25" customHeight="1" thickBot="1" x14ac:dyDescent="0.3">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ht="20.25" customHeight="1" x14ac:dyDescent="0.35">
      <c r="A2" s="5"/>
      <c r="B2" s="409" t="s">
        <v>30</v>
      </c>
      <c r="C2" s="410"/>
      <c r="D2" s="410"/>
      <c r="E2" s="410"/>
      <c r="F2" s="410"/>
      <c r="G2" s="410"/>
      <c r="H2" s="410"/>
      <c r="I2" s="410"/>
      <c r="J2" s="411"/>
      <c r="K2" s="5"/>
      <c r="L2" s="5"/>
      <c r="M2" s="5"/>
      <c r="N2" s="5"/>
      <c r="O2" s="5"/>
      <c r="P2" s="5"/>
      <c r="Q2" s="5"/>
      <c r="R2" s="5"/>
      <c r="S2" s="5"/>
      <c r="T2" s="5"/>
      <c r="U2" s="5"/>
      <c r="V2" s="5"/>
      <c r="W2" s="5"/>
      <c r="X2" s="5"/>
      <c r="Y2" s="5"/>
      <c r="Z2" s="5"/>
      <c r="AA2" s="5"/>
      <c r="AB2" s="5"/>
      <c r="AC2" s="5"/>
      <c r="AD2" s="5"/>
    </row>
    <row r="3" spans="1:30" ht="20.25" customHeight="1" thickBot="1" x14ac:dyDescent="0.45">
      <c r="A3" s="5"/>
      <c r="B3" s="412" t="s">
        <v>31</v>
      </c>
      <c r="C3" s="413"/>
      <c r="D3" s="413"/>
      <c r="E3" s="413"/>
      <c r="F3" s="413"/>
      <c r="G3" s="413" t="s">
        <v>32</v>
      </c>
      <c r="H3" s="413"/>
      <c r="I3" s="413"/>
      <c r="J3" s="414"/>
      <c r="K3" s="5"/>
      <c r="L3" s="5"/>
      <c r="M3" s="5"/>
      <c r="N3" s="5"/>
      <c r="O3" s="5"/>
      <c r="P3" s="5"/>
      <c r="Q3" s="5"/>
      <c r="R3" s="5"/>
      <c r="S3" s="5"/>
      <c r="T3" s="5"/>
      <c r="U3" s="5"/>
      <c r="V3" s="5"/>
      <c r="W3" s="5"/>
      <c r="X3" s="5"/>
      <c r="Y3" s="5"/>
      <c r="Z3" s="5"/>
      <c r="AA3" s="5"/>
      <c r="AB3" s="5"/>
      <c r="AC3" s="5"/>
      <c r="AD3" s="5"/>
    </row>
    <row r="4" spans="1:30" ht="39.950000000000003" customHeight="1" x14ac:dyDescent="0.4">
      <c r="A4" s="5"/>
      <c r="B4" s="415" t="s">
        <v>33</v>
      </c>
      <c r="C4" s="416"/>
      <c r="D4" s="416"/>
      <c r="E4" s="416"/>
      <c r="F4" s="416"/>
      <c r="G4" s="421" t="s">
        <v>34</v>
      </c>
      <c r="H4" s="422"/>
      <c r="I4" s="422"/>
      <c r="J4" s="423"/>
      <c r="K4" s="6"/>
      <c r="L4" s="6"/>
      <c r="M4" s="6"/>
      <c r="N4" s="5"/>
      <c r="O4" s="5"/>
      <c r="P4" s="5"/>
      <c r="Q4" s="5"/>
      <c r="R4" s="5"/>
      <c r="S4" s="5"/>
      <c r="T4" s="5"/>
      <c r="U4" s="5"/>
      <c r="V4" s="5"/>
      <c r="W4" s="5"/>
      <c r="X4" s="5"/>
      <c r="Y4" s="5"/>
      <c r="Z4" s="5"/>
      <c r="AA4" s="5"/>
      <c r="AB4" s="5"/>
      <c r="AC4" s="5"/>
      <c r="AD4" s="5"/>
    </row>
    <row r="5" spans="1:30" ht="39.950000000000003" customHeight="1" x14ac:dyDescent="0.4">
      <c r="A5" s="5"/>
      <c r="B5" s="427" t="s">
        <v>35</v>
      </c>
      <c r="C5" s="428"/>
      <c r="D5" s="428"/>
      <c r="E5" s="428"/>
      <c r="F5" s="428"/>
      <c r="G5" s="424"/>
      <c r="H5" s="425"/>
      <c r="I5" s="425"/>
      <c r="J5" s="426"/>
      <c r="K5" s="6"/>
      <c r="L5" s="6"/>
      <c r="M5" s="6"/>
      <c r="N5" s="5"/>
      <c r="O5" s="5"/>
      <c r="P5" s="5"/>
      <c r="Q5" s="5"/>
      <c r="R5" s="5"/>
      <c r="S5" s="5"/>
      <c r="T5" s="5"/>
      <c r="U5" s="5"/>
      <c r="V5" s="5"/>
      <c r="W5" s="5"/>
      <c r="X5" s="5"/>
      <c r="Y5" s="5"/>
      <c r="Z5" s="5"/>
      <c r="AA5" s="5"/>
      <c r="AB5" s="5"/>
      <c r="AC5" s="5"/>
      <c r="AD5" s="5"/>
    </row>
    <row r="6" spans="1:30" ht="39.950000000000003" customHeight="1" x14ac:dyDescent="0.4">
      <c r="A6" s="5"/>
      <c r="B6" s="429" t="s">
        <v>36</v>
      </c>
      <c r="C6" s="430"/>
      <c r="D6" s="430"/>
      <c r="E6" s="430"/>
      <c r="F6" s="431"/>
      <c r="G6" s="432" t="s">
        <v>37</v>
      </c>
      <c r="H6" s="433"/>
      <c r="I6" s="433"/>
      <c r="J6" s="434"/>
      <c r="K6" s="6"/>
      <c r="L6" s="6"/>
      <c r="M6" s="6"/>
      <c r="N6" s="5"/>
      <c r="O6" s="5"/>
      <c r="P6" s="5"/>
      <c r="Q6" s="5"/>
      <c r="R6" s="5"/>
      <c r="S6" s="5"/>
      <c r="T6" s="5"/>
      <c r="U6" s="5"/>
      <c r="V6" s="5"/>
      <c r="W6" s="5"/>
      <c r="X6" s="5"/>
      <c r="Y6" s="5"/>
      <c r="Z6" s="5"/>
      <c r="AA6" s="5"/>
      <c r="AB6" s="5"/>
      <c r="AC6" s="5"/>
      <c r="AD6" s="5"/>
    </row>
    <row r="7" spans="1:30" ht="39.950000000000003" customHeight="1" thickBot="1" x14ac:dyDescent="0.45">
      <c r="A7" s="5"/>
      <c r="B7" s="418" t="s">
        <v>38</v>
      </c>
      <c r="C7" s="419"/>
      <c r="D7" s="419"/>
      <c r="E7" s="419"/>
      <c r="F7" s="419"/>
      <c r="G7" s="435"/>
      <c r="H7" s="436"/>
      <c r="I7" s="436"/>
      <c r="J7" s="437"/>
      <c r="K7" s="6"/>
      <c r="L7" s="6"/>
      <c r="M7" s="6"/>
      <c r="N7" s="5"/>
      <c r="O7" s="5"/>
      <c r="P7" s="5"/>
      <c r="Q7" s="5"/>
      <c r="R7" s="5"/>
      <c r="S7" s="5"/>
      <c r="T7" s="5"/>
      <c r="U7" s="5"/>
      <c r="V7" s="5"/>
      <c r="W7" s="5"/>
      <c r="X7" s="5"/>
      <c r="Y7" s="5"/>
      <c r="Z7" s="5"/>
      <c r="AA7" s="5"/>
      <c r="AB7" s="5"/>
      <c r="AC7" s="5"/>
      <c r="AD7" s="5"/>
    </row>
    <row r="8" spans="1:30" ht="10.15" customHeight="1" x14ac:dyDescent="0.4">
      <c r="A8" s="5"/>
      <c r="B8" s="420"/>
      <c r="C8" s="420"/>
      <c r="D8" s="420"/>
      <c r="E8" s="420"/>
      <c r="F8" s="420"/>
      <c r="G8" s="6"/>
      <c r="H8" s="6"/>
      <c r="I8" s="6"/>
      <c r="J8" s="6"/>
      <c r="K8" s="6"/>
      <c r="L8" s="6"/>
      <c r="M8" s="6"/>
      <c r="N8" s="5"/>
      <c r="O8" s="5"/>
      <c r="P8" s="5"/>
      <c r="Q8" s="5"/>
      <c r="R8" s="5"/>
      <c r="S8" s="5"/>
      <c r="T8" s="5"/>
      <c r="U8" s="5"/>
      <c r="V8" s="5"/>
      <c r="W8" s="5"/>
      <c r="X8" s="5"/>
      <c r="Y8" s="5"/>
      <c r="Z8" s="5"/>
      <c r="AA8" s="5"/>
      <c r="AB8" s="5"/>
      <c r="AC8" s="5"/>
      <c r="AD8" s="5"/>
    </row>
    <row r="9" spans="1:30" ht="10.15" customHeight="1" x14ac:dyDescent="0.4">
      <c r="A9" s="5"/>
      <c r="B9" s="6"/>
      <c r="C9" s="6"/>
      <c r="D9" s="6"/>
      <c r="E9" s="6"/>
      <c r="F9" s="6"/>
      <c r="G9" s="6"/>
      <c r="H9" s="6"/>
      <c r="I9" s="6"/>
      <c r="J9" s="6"/>
      <c r="K9" s="6"/>
      <c r="L9" s="6"/>
      <c r="M9" s="6"/>
      <c r="N9" s="5"/>
      <c r="O9" s="5"/>
      <c r="P9" s="5"/>
      <c r="Q9" s="5"/>
      <c r="R9" s="5"/>
      <c r="S9" s="5"/>
      <c r="T9" s="5"/>
      <c r="U9" s="5"/>
      <c r="V9" s="5"/>
      <c r="W9" s="5"/>
      <c r="X9" s="5"/>
      <c r="Y9" s="5"/>
      <c r="Z9" s="5"/>
      <c r="AA9" s="5"/>
      <c r="AB9" s="5"/>
      <c r="AC9" s="5"/>
      <c r="AD9" s="5"/>
    </row>
    <row r="10" spans="1:30" ht="10.15" customHeight="1" thickBot="1" x14ac:dyDescent="0.45">
      <c r="A10" s="5"/>
      <c r="B10" s="6"/>
      <c r="C10" s="6"/>
      <c r="D10" s="6"/>
      <c r="E10" s="6"/>
      <c r="F10" s="6"/>
      <c r="G10" s="6"/>
      <c r="H10" s="6"/>
      <c r="I10" s="6"/>
      <c r="J10" s="6"/>
      <c r="K10" s="6"/>
      <c r="L10" s="6"/>
      <c r="M10" s="6"/>
      <c r="N10" s="5"/>
      <c r="O10" s="5"/>
      <c r="P10" s="5"/>
      <c r="Q10" s="5"/>
      <c r="R10" s="5"/>
      <c r="S10" s="5"/>
      <c r="T10" s="5"/>
      <c r="U10" s="5"/>
      <c r="V10" s="5"/>
      <c r="W10" s="5"/>
      <c r="X10" s="5"/>
      <c r="Y10" s="5"/>
      <c r="Z10" s="5"/>
      <c r="AA10" s="5"/>
      <c r="AB10" s="5"/>
      <c r="AC10" s="5"/>
      <c r="AD10" s="5"/>
    </row>
    <row r="11" spans="1:30" ht="20.25" customHeight="1" x14ac:dyDescent="0.4">
      <c r="A11" s="5"/>
      <c r="B11" s="409" t="s">
        <v>39</v>
      </c>
      <c r="C11" s="410"/>
      <c r="D11" s="410"/>
      <c r="E11" s="410"/>
      <c r="F11" s="410"/>
      <c r="G11" s="410"/>
      <c r="H11" s="410"/>
      <c r="I11" s="410"/>
      <c r="J11" s="411"/>
      <c r="K11" s="6"/>
      <c r="L11" s="6"/>
      <c r="M11" s="6"/>
      <c r="N11" s="5"/>
      <c r="O11" s="5"/>
      <c r="P11" s="5"/>
      <c r="Q11" s="5"/>
      <c r="R11" s="5"/>
      <c r="S11" s="5"/>
      <c r="T11" s="5"/>
      <c r="U11" s="5"/>
      <c r="V11" s="5"/>
      <c r="W11" s="5"/>
      <c r="X11" s="5"/>
      <c r="Y11" s="5"/>
      <c r="Z11" s="5"/>
      <c r="AA11" s="5"/>
      <c r="AB11" s="5"/>
      <c r="AC11" s="5"/>
      <c r="AD11" s="5"/>
    </row>
    <row r="12" spans="1:30" ht="20.25" customHeight="1" thickBot="1" x14ac:dyDescent="0.45">
      <c r="A12" s="5"/>
      <c r="B12" s="412" t="s">
        <v>31</v>
      </c>
      <c r="C12" s="413"/>
      <c r="D12" s="413"/>
      <c r="E12" s="413"/>
      <c r="F12" s="413"/>
      <c r="G12" s="413" t="s">
        <v>32</v>
      </c>
      <c r="H12" s="413"/>
      <c r="I12" s="413"/>
      <c r="J12" s="414"/>
      <c r="K12" s="6"/>
      <c r="L12" s="6"/>
      <c r="M12" s="6"/>
      <c r="N12" s="5"/>
      <c r="O12" s="5"/>
      <c r="P12" s="5"/>
      <c r="Q12" s="5"/>
      <c r="R12" s="5"/>
      <c r="S12" s="5"/>
      <c r="T12" s="5"/>
      <c r="U12" s="5"/>
      <c r="V12" s="5"/>
      <c r="W12" s="5"/>
      <c r="X12" s="5"/>
      <c r="Y12" s="5"/>
      <c r="Z12" s="5"/>
      <c r="AA12" s="5"/>
      <c r="AB12" s="5"/>
      <c r="AC12" s="5"/>
      <c r="AD12" s="5"/>
    </row>
    <row r="13" spans="1:30" ht="39.950000000000003" customHeight="1" x14ac:dyDescent="0.4">
      <c r="A13" s="5"/>
      <c r="B13" s="415" t="s">
        <v>40</v>
      </c>
      <c r="C13" s="416"/>
      <c r="D13" s="416"/>
      <c r="E13" s="416"/>
      <c r="F13" s="416"/>
      <c r="G13" s="416" t="s">
        <v>41</v>
      </c>
      <c r="H13" s="416"/>
      <c r="I13" s="416"/>
      <c r="J13" s="417"/>
      <c r="K13" s="6"/>
      <c r="L13" s="6"/>
      <c r="M13" s="6"/>
      <c r="N13" s="5"/>
      <c r="O13" s="5"/>
      <c r="P13" s="5"/>
      <c r="Q13" s="5"/>
      <c r="R13" s="5"/>
      <c r="S13" s="5"/>
      <c r="T13" s="5"/>
      <c r="U13" s="5"/>
      <c r="V13" s="5"/>
      <c r="W13" s="5"/>
      <c r="X13" s="5"/>
      <c r="Y13" s="5"/>
      <c r="Z13" s="5"/>
      <c r="AA13" s="5"/>
      <c r="AB13" s="5"/>
      <c r="AC13" s="5"/>
      <c r="AD13" s="5"/>
    </row>
    <row r="14" spans="1:30" ht="19.5" x14ac:dyDescent="0.4">
      <c r="A14" s="5"/>
      <c r="B14" s="6"/>
      <c r="C14" s="6"/>
      <c r="D14" s="6"/>
      <c r="E14" s="6"/>
      <c r="F14" s="6"/>
      <c r="G14" s="6"/>
      <c r="H14" s="6"/>
      <c r="I14" s="6"/>
      <c r="J14" s="6"/>
      <c r="K14" s="5"/>
      <c r="L14" s="5"/>
      <c r="M14" s="5"/>
      <c r="N14" s="5"/>
      <c r="O14" s="5"/>
      <c r="P14" s="5"/>
      <c r="Q14" s="5"/>
      <c r="R14" s="5"/>
      <c r="S14" s="5"/>
      <c r="T14" s="5"/>
      <c r="U14" s="5"/>
      <c r="V14" s="5"/>
      <c r="W14" s="5"/>
      <c r="X14" s="5"/>
      <c r="Y14" s="5"/>
      <c r="Z14" s="5"/>
      <c r="AA14" s="5"/>
      <c r="AB14" s="5"/>
      <c r="AC14" s="5"/>
      <c r="AD14" s="5"/>
    </row>
    <row r="15" spans="1:30" ht="19.5" x14ac:dyDescent="0.4">
      <c r="A15" s="5"/>
      <c r="B15" s="6"/>
      <c r="C15" s="6"/>
      <c r="D15" s="6"/>
      <c r="E15" s="6"/>
      <c r="F15" s="6"/>
      <c r="G15" s="6"/>
      <c r="H15" s="6"/>
      <c r="I15" s="6"/>
      <c r="J15" s="6"/>
      <c r="K15" s="5"/>
      <c r="L15" s="5"/>
      <c r="M15" s="5"/>
      <c r="N15" s="5"/>
      <c r="O15" s="5"/>
      <c r="P15" s="5"/>
      <c r="Q15" s="5"/>
      <c r="R15" s="5"/>
      <c r="S15" s="5"/>
      <c r="T15" s="5"/>
      <c r="U15" s="5"/>
      <c r="V15" s="5"/>
      <c r="W15" s="5"/>
      <c r="X15" s="5"/>
      <c r="Y15" s="5"/>
      <c r="Z15" s="5"/>
      <c r="AA15" s="5"/>
      <c r="AB15" s="5"/>
      <c r="AC15" s="5"/>
      <c r="AD15" s="5"/>
    </row>
    <row r="16" spans="1:30" x14ac:dyDescent="0.2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spans="1:30" x14ac:dyDescent="0.25">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spans="1:30" x14ac:dyDescent="0.25">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spans="1:30" x14ac:dyDescent="0.25">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spans="1:30" x14ac:dyDescent="0.25">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1:30" x14ac:dyDescent="0.25">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spans="1:30" x14ac:dyDescent="0.2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row>
    <row r="23" spans="1:30" x14ac:dyDescent="0.2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spans="1:30" x14ac:dyDescent="0.2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spans="1:30" x14ac:dyDescent="0.2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row>
    <row r="26" spans="1:30" x14ac:dyDescent="0.2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1:30" x14ac:dyDescent="0.2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1:30" x14ac:dyDescent="0.2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1:30" x14ac:dyDescent="0.2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1:30" x14ac:dyDescent="0.2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1:30" x14ac:dyDescent="0.2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1:30" x14ac:dyDescent="0.2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2:30" x14ac:dyDescent="0.2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2:30" x14ac:dyDescent="0.25">
      <c r="K34" s="5"/>
      <c r="L34" s="5"/>
      <c r="M34" s="5"/>
      <c r="N34" s="5"/>
      <c r="O34" s="5"/>
      <c r="P34" s="5"/>
      <c r="Q34" s="5"/>
      <c r="R34" s="5"/>
      <c r="S34" s="5"/>
      <c r="T34" s="5"/>
      <c r="U34" s="5"/>
      <c r="V34" s="5"/>
      <c r="W34" s="5"/>
      <c r="X34" s="5"/>
      <c r="Y34" s="5"/>
      <c r="Z34" s="5"/>
      <c r="AA34" s="5"/>
      <c r="AB34" s="5"/>
      <c r="AC34" s="5"/>
      <c r="AD34" s="5"/>
    </row>
    <row r="35" spans="2:30" x14ac:dyDescent="0.25">
      <c r="K35" s="5"/>
      <c r="L35" s="5"/>
      <c r="M35" s="5"/>
      <c r="N35" s="5"/>
      <c r="O35" s="5"/>
      <c r="P35" s="5"/>
      <c r="Q35" s="5"/>
      <c r="R35" s="5"/>
      <c r="S35" s="5"/>
      <c r="T35" s="5"/>
      <c r="U35" s="5"/>
      <c r="V35" s="5"/>
      <c r="W35" s="5"/>
      <c r="X35" s="5"/>
      <c r="Y35" s="5"/>
      <c r="Z35" s="5"/>
      <c r="AA35" s="5"/>
      <c r="AB35" s="5"/>
      <c r="AC35" s="5"/>
      <c r="AD35" s="5"/>
    </row>
  </sheetData>
  <sheetProtection algorithmName="SHA-512" hashValue="YkWVCU7H/N+bfQL8qeA8Jj8gSRpkyZj57B/Vvr4gpH+UH9GWrzGhM7UaFPPHR67UwElo+uvHHkdM1MRTNtuQPQ==" saltValue="6sHtmaodPZXJjVOxhJIsaw==" spinCount="100000" sheet="1" objects="1" scenarios="1"/>
  <mergeCells count="15">
    <mergeCell ref="B2:J2"/>
    <mergeCell ref="B11:J11"/>
    <mergeCell ref="B12:F12"/>
    <mergeCell ref="G12:J12"/>
    <mergeCell ref="B13:F13"/>
    <mergeCell ref="G13:J13"/>
    <mergeCell ref="B7:F7"/>
    <mergeCell ref="B8:F8"/>
    <mergeCell ref="G4:J5"/>
    <mergeCell ref="B3:F3"/>
    <mergeCell ref="G3:J3"/>
    <mergeCell ref="B4:F4"/>
    <mergeCell ref="B5:F5"/>
    <mergeCell ref="B6:F6"/>
    <mergeCell ref="G6:J7"/>
  </mergeCells>
  <hyperlinks>
    <hyperlink ref="B4:F4" location="'0.A. Country''s SDG profile'!A1" display="0.A Country's SDG Profile" xr:uid="{051D174A-046E-4E33-95BB-22B76A49501D}"/>
    <hyperlink ref="B5:F5" location="'0.B Country''s GHG &amp; NDC Profile'!A1" display="0.B Country's GHG &amp; NDC Profile" xr:uid="{4674A9D3-E271-4379-BFD6-0F86C5D46511}"/>
    <hyperlink ref="B7:F7" location="'1.1 Activity_TypePrioritization'!A1" display="01. Activity Type Prioritization" xr:uid="{08F5519D-5CFC-4692-A163-51AB6F9CFFCB}"/>
    <hyperlink ref="B13:F13" location="'2.1 Activity_design_assessment'!A1" display="2.1. Activity design assessment" xr:uid="{B8519104-43D9-44B8-9B93-A886CFAEB7D7}"/>
    <hyperlink ref="G13:J13" location="'2.2 Activity design results '!A1" display="2.2 Activity design results summary" xr:uid="{ECE545D3-0111-4720-8020-5847A7489492}"/>
    <hyperlink ref="B6:F6" location="'1.0 Activity Attractiveness'!A1" display="1.0 Activity attractiveness assessment" xr:uid="{3FACC410-FC98-4FA2-AD2B-BD098CB744BD}"/>
    <hyperlink ref="G4:J5" location="'1.2 Dashboard (country profile)'!A1" display="1.2. Country Profile" xr:uid="{0E7DB9EF-5815-4A9A-8514-9C1CD6F92FB5}"/>
    <hyperlink ref="G6:J7" location="'1.3 Country activity results'!A1" display="1.3 Activity type prioritization results" xr:uid="{9428010A-55AB-493D-9411-316AEE356BF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C9FF3-44F9-4407-80BA-F83A78220985}">
  <sheetPr codeName="Sheet7">
    <tabColor theme="5" tint="0.39997558519241921"/>
  </sheetPr>
  <dimension ref="A1:W34"/>
  <sheetViews>
    <sheetView showGridLines="0" topLeftCell="A16" zoomScale="80" zoomScaleNormal="80" workbookViewId="0">
      <selection activeCell="E29" sqref="E29"/>
    </sheetView>
  </sheetViews>
  <sheetFormatPr baseColWidth="10" defaultColWidth="9.140625" defaultRowHeight="12.75" x14ac:dyDescent="0.25"/>
  <cols>
    <col min="1" max="1" width="32.7109375" style="75" customWidth="1"/>
    <col min="2" max="2" width="22.5703125" style="75" customWidth="1"/>
    <col min="3" max="3" width="27.42578125" style="75" customWidth="1"/>
    <col min="4" max="5" width="4.7109375" style="75" customWidth="1"/>
    <col min="6" max="6" width="32.7109375" style="75" customWidth="1"/>
    <col min="7" max="7" width="21.7109375" style="75" bestFit="1" customWidth="1"/>
    <col min="8" max="8" width="34.140625" style="75" customWidth="1"/>
    <col min="9" max="9" width="33.140625" style="75" customWidth="1"/>
    <col min="10" max="16384" width="9.140625" style="75"/>
  </cols>
  <sheetData>
    <row r="1" spans="1:23" ht="20.25" customHeight="1" thickBot="1" x14ac:dyDescent="0.3">
      <c r="E1" s="76"/>
      <c r="F1" s="76"/>
      <c r="G1" s="76"/>
      <c r="H1" s="76"/>
      <c r="I1" s="76"/>
      <c r="J1" s="76"/>
      <c r="K1" s="76"/>
      <c r="L1" s="76"/>
    </row>
    <row r="2" spans="1:23" ht="80.099999999999994" customHeight="1" thickBot="1" x14ac:dyDescent="0.3">
      <c r="A2" s="221"/>
      <c r="B2" s="446" t="s">
        <v>28</v>
      </c>
      <c r="C2" s="446"/>
      <c r="D2" s="445" t="s">
        <v>42</v>
      </c>
      <c r="E2" s="445"/>
      <c r="F2" s="445"/>
      <c r="G2" s="445"/>
      <c r="H2" s="445"/>
      <c r="I2" s="445"/>
      <c r="J2" s="76"/>
      <c r="K2" s="76"/>
      <c r="L2" s="76"/>
    </row>
    <row r="3" spans="1:23" s="78" customFormat="1" ht="80.099999999999994" customHeight="1" thickBot="1" x14ac:dyDescent="0.3">
      <c r="A3" s="222"/>
      <c r="B3" s="444" t="s">
        <v>29</v>
      </c>
      <c r="C3" s="444"/>
      <c r="D3" s="445"/>
      <c r="E3" s="445"/>
      <c r="F3" s="445"/>
      <c r="G3" s="445"/>
      <c r="H3" s="445"/>
      <c r="I3" s="445"/>
      <c r="J3" s="192"/>
      <c r="K3" s="77"/>
      <c r="L3" s="77"/>
    </row>
    <row r="4" spans="1:23" s="220" customFormat="1" ht="30.2" customHeight="1" x14ac:dyDescent="0.25">
      <c r="A4" s="447" t="s">
        <v>43</v>
      </c>
      <c r="B4" s="447"/>
      <c r="C4" s="447"/>
      <c r="D4" s="447"/>
      <c r="E4" s="447"/>
      <c r="F4" s="447"/>
      <c r="G4" s="447"/>
      <c r="H4" s="447"/>
      <c r="I4" s="447"/>
      <c r="J4" s="218"/>
      <c r="K4" s="219"/>
      <c r="L4" s="219"/>
      <c r="M4" s="219"/>
      <c r="N4" s="219"/>
      <c r="O4" s="219"/>
      <c r="P4" s="219"/>
      <c r="Q4" s="219"/>
      <c r="R4" s="219"/>
      <c r="S4" s="219"/>
      <c r="T4" s="219"/>
      <c r="U4" s="219"/>
      <c r="V4" s="219"/>
      <c r="W4" s="219"/>
    </row>
    <row r="5" spans="1:23" ht="14.1" customHeight="1" thickBot="1" x14ac:dyDescent="0.3">
      <c r="A5" s="71"/>
      <c r="B5" s="217"/>
      <c r="C5" s="79"/>
      <c r="D5" s="76"/>
      <c r="E5" s="76"/>
      <c r="F5" s="76"/>
      <c r="G5" s="76"/>
      <c r="H5" s="76"/>
      <c r="I5" s="76"/>
      <c r="J5" s="76"/>
      <c r="K5" s="76"/>
      <c r="L5" s="76"/>
    </row>
    <row r="6" spans="1:23" ht="33" customHeight="1" thickBot="1" x14ac:dyDescent="0.3">
      <c r="A6" s="440" t="s">
        <v>44</v>
      </c>
      <c r="B6" s="438" t="s">
        <v>45</v>
      </c>
      <c r="C6" s="442" t="s">
        <v>46</v>
      </c>
      <c r="D6" s="80"/>
      <c r="E6" s="76"/>
      <c r="F6" s="209" t="s">
        <v>44</v>
      </c>
      <c r="G6" s="210" t="s">
        <v>47</v>
      </c>
      <c r="H6" s="211" t="s">
        <v>48</v>
      </c>
      <c r="I6" s="212" t="s">
        <v>49</v>
      </c>
      <c r="J6" s="76"/>
      <c r="K6" s="76"/>
      <c r="L6" s="76"/>
    </row>
    <row r="7" spans="1:23" ht="33.950000000000003" customHeight="1" thickBot="1" x14ac:dyDescent="0.3">
      <c r="A7" s="441"/>
      <c r="B7" s="439"/>
      <c r="C7" s="443"/>
      <c r="D7" s="80"/>
      <c r="E7" s="76"/>
      <c r="F7" s="207" t="s">
        <v>50</v>
      </c>
      <c r="G7" s="324" t="s">
        <v>51</v>
      </c>
      <c r="H7" s="208" t="s">
        <v>52</v>
      </c>
      <c r="I7" s="319"/>
      <c r="J7" s="76"/>
      <c r="K7" s="76"/>
      <c r="L7" s="76"/>
    </row>
    <row r="8" spans="1:23" ht="33.950000000000003" customHeight="1" x14ac:dyDescent="0.25">
      <c r="A8" s="213" t="s">
        <v>50</v>
      </c>
      <c r="B8" s="318">
        <v>2</v>
      </c>
      <c r="C8" s="319"/>
      <c r="D8" s="80"/>
      <c r="E8" s="79"/>
      <c r="F8" s="82" t="s">
        <v>53</v>
      </c>
      <c r="G8" s="325" t="s">
        <v>54</v>
      </c>
      <c r="H8" s="73" t="s">
        <v>55</v>
      </c>
      <c r="I8" s="321"/>
      <c r="J8" s="76"/>
      <c r="K8" s="76"/>
      <c r="L8" s="76"/>
    </row>
    <row r="9" spans="1:23" ht="33.950000000000003" customHeight="1" x14ac:dyDescent="0.25">
      <c r="A9" s="82" t="s">
        <v>53</v>
      </c>
      <c r="B9" s="320">
        <v>2</v>
      </c>
      <c r="C9" s="321"/>
      <c r="D9" s="80"/>
      <c r="E9" s="79"/>
      <c r="F9" s="82" t="s">
        <v>56</v>
      </c>
      <c r="G9" s="325" t="s">
        <v>51</v>
      </c>
      <c r="H9" s="73" t="s">
        <v>57</v>
      </c>
      <c r="I9" s="321"/>
      <c r="J9" s="76"/>
      <c r="K9" s="76"/>
      <c r="L9" s="76"/>
    </row>
    <row r="10" spans="1:23" ht="33.950000000000003" customHeight="1" x14ac:dyDescent="0.25">
      <c r="A10" s="82" t="s">
        <v>56</v>
      </c>
      <c r="B10" s="320">
        <v>1</v>
      </c>
      <c r="C10" s="321"/>
      <c r="D10" s="80"/>
      <c r="E10" s="79"/>
      <c r="F10" s="82" t="s">
        <v>58</v>
      </c>
      <c r="G10" s="325" t="s">
        <v>51</v>
      </c>
      <c r="H10" s="73" t="s">
        <v>59</v>
      </c>
      <c r="I10" s="321"/>
      <c r="J10" s="76"/>
      <c r="K10" s="76"/>
      <c r="L10" s="76"/>
    </row>
    <row r="11" spans="1:23" ht="33.950000000000003" customHeight="1" x14ac:dyDescent="0.25">
      <c r="A11" s="82" t="s">
        <v>58</v>
      </c>
      <c r="B11" s="320">
        <v>3</v>
      </c>
      <c r="C11" s="321"/>
      <c r="D11" s="80"/>
      <c r="E11" s="79"/>
      <c r="F11" s="82" t="s">
        <v>60</v>
      </c>
      <c r="G11" s="325" t="s">
        <v>51</v>
      </c>
      <c r="H11" s="73" t="s">
        <v>61</v>
      </c>
      <c r="I11" s="321"/>
      <c r="J11" s="76"/>
      <c r="K11" s="76"/>
      <c r="L11" s="76"/>
    </row>
    <row r="12" spans="1:23" ht="33.950000000000003" customHeight="1" x14ac:dyDescent="0.25">
      <c r="A12" s="82" t="s">
        <v>60</v>
      </c>
      <c r="B12" s="320">
        <v>3</v>
      </c>
      <c r="C12" s="321"/>
      <c r="D12" s="80"/>
      <c r="E12" s="79"/>
      <c r="F12" s="82" t="s">
        <v>62</v>
      </c>
      <c r="G12" s="325" t="s">
        <v>63</v>
      </c>
      <c r="H12" s="73" t="s">
        <v>64</v>
      </c>
      <c r="I12" s="321"/>
      <c r="J12" s="76"/>
      <c r="K12" s="76"/>
      <c r="L12" s="76"/>
    </row>
    <row r="13" spans="1:23" ht="33.950000000000003" customHeight="1" x14ac:dyDescent="0.25">
      <c r="A13" s="82" t="s">
        <v>62</v>
      </c>
      <c r="B13" s="320">
        <v>2</v>
      </c>
      <c r="C13" s="321"/>
      <c r="D13" s="80"/>
      <c r="E13" s="79"/>
      <c r="F13" s="82" t="s">
        <v>65</v>
      </c>
      <c r="G13" s="325" t="s">
        <v>54</v>
      </c>
      <c r="H13" s="73" t="s">
        <v>66</v>
      </c>
      <c r="I13" s="321"/>
      <c r="J13" s="76"/>
      <c r="K13" s="76"/>
      <c r="L13" s="76"/>
    </row>
    <row r="14" spans="1:23" ht="33.950000000000003" customHeight="1" x14ac:dyDescent="0.25">
      <c r="A14" s="82" t="s">
        <v>65</v>
      </c>
      <c r="B14" s="320">
        <v>2</v>
      </c>
      <c r="C14" s="321"/>
      <c r="D14" s="80"/>
      <c r="E14" s="79"/>
      <c r="F14" s="82" t="s">
        <v>67</v>
      </c>
      <c r="G14" s="325" t="s">
        <v>51</v>
      </c>
      <c r="H14" s="73" t="s">
        <v>68</v>
      </c>
      <c r="I14" s="321"/>
      <c r="J14" s="76"/>
      <c r="K14" s="76"/>
      <c r="L14" s="76"/>
    </row>
    <row r="15" spans="1:23" ht="33.950000000000003" customHeight="1" x14ac:dyDescent="0.25">
      <c r="A15" s="82" t="s">
        <v>67</v>
      </c>
      <c r="B15" s="320">
        <v>3</v>
      </c>
      <c r="C15" s="321"/>
      <c r="D15" s="80"/>
      <c r="E15" s="79"/>
      <c r="F15" s="82" t="s">
        <v>69</v>
      </c>
      <c r="G15" s="325" t="s">
        <v>51</v>
      </c>
      <c r="H15" s="73" t="s">
        <v>70</v>
      </c>
      <c r="I15" s="321"/>
      <c r="J15" s="76"/>
      <c r="K15" s="76"/>
      <c r="L15" s="76"/>
    </row>
    <row r="16" spans="1:23" ht="33.950000000000003" customHeight="1" x14ac:dyDescent="0.25">
      <c r="A16" s="82" t="s">
        <v>69</v>
      </c>
      <c r="B16" s="320">
        <v>3</v>
      </c>
      <c r="C16" s="321"/>
      <c r="D16" s="80"/>
      <c r="E16" s="79"/>
      <c r="F16" s="82" t="s">
        <v>71</v>
      </c>
      <c r="G16" s="325" t="s">
        <v>54</v>
      </c>
      <c r="H16" s="73" t="s">
        <v>72</v>
      </c>
      <c r="I16" s="321"/>
      <c r="J16" s="76"/>
      <c r="K16" s="76"/>
      <c r="L16" s="76"/>
    </row>
    <row r="17" spans="1:12" ht="33.950000000000003" customHeight="1" x14ac:dyDescent="0.25">
      <c r="A17" s="82" t="s">
        <v>71</v>
      </c>
      <c r="B17" s="320">
        <v>2</v>
      </c>
      <c r="C17" s="321"/>
      <c r="D17" s="80"/>
      <c r="E17" s="79"/>
      <c r="F17" s="82" t="s">
        <v>73</v>
      </c>
      <c r="G17" s="325" t="s">
        <v>51</v>
      </c>
      <c r="H17" s="73" t="s">
        <v>74</v>
      </c>
      <c r="I17" s="321"/>
      <c r="J17" s="76"/>
      <c r="K17" s="76"/>
      <c r="L17" s="76"/>
    </row>
    <row r="18" spans="1:12" ht="33.950000000000003" customHeight="1" x14ac:dyDescent="0.25">
      <c r="A18" s="82" t="s">
        <v>73</v>
      </c>
      <c r="B18" s="320">
        <v>1</v>
      </c>
      <c r="C18" s="321"/>
      <c r="D18" s="80"/>
      <c r="E18" s="79"/>
      <c r="F18" s="82" t="s">
        <v>75</v>
      </c>
      <c r="G18" s="325" t="s">
        <v>63</v>
      </c>
      <c r="H18" s="73" t="s">
        <v>76</v>
      </c>
      <c r="I18" s="321"/>
      <c r="J18" s="76"/>
      <c r="K18" s="76"/>
      <c r="L18" s="76"/>
    </row>
    <row r="19" spans="1:12" ht="33.950000000000003" customHeight="1" x14ac:dyDescent="0.25">
      <c r="A19" s="82" t="s">
        <v>75</v>
      </c>
      <c r="B19" s="320">
        <v>3</v>
      </c>
      <c r="C19" s="321"/>
      <c r="D19" s="80"/>
      <c r="E19" s="79"/>
      <c r="F19" s="82" t="s">
        <v>77</v>
      </c>
      <c r="G19" s="325" t="s">
        <v>51</v>
      </c>
      <c r="H19" s="73" t="s">
        <v>78</v>
      </c>
      <c r="I19" s="321"/>
      <c r="J19" s="76"/>
      <c r="K19" s="76"/>
      <c r="L19" s="76"/>
    </row>
    <row r="20" spans="1:12" ht="33.950000000000003" customHeight="1" x14ac:dyDescent="0.25">
      <c r="A20" s="82" t="s">
        <v>77</v>
      </c>
      <c r="B20" s="320">
        <v>3</v>
      </c>
      <c r="C20" s="321"/>
      <c r="D20" s="80"/>
      <c r="E20" s="79"/>
      <c r="F20" s="82" t="s">
        <v>79</v>
      </c>
      <c r="G20" s="325" t="s">
        <v>63</v>
      </c>
      <c r="H20" s="73" t="s">
        <v>80</v>
      </c>
      <c r="I20" s="321"/>
      <c r="J20" s="76"/>
      <c r="K20" s="76"/>
      <c r="L20" s="76"/>
    </row>
    <row r="21" spans="1:12" ht="33.950000000000003" customHeight="1" x14ac:dyDescent="0.25">
      <c r="A21" s="82" t="s">
        <v>79</v>
      </c>
      <c r="B21" s="320">
        <v>2</v>
      </c>
      <c r="C21" s="321"/>
      <c r="D21" s="80"/>
      <c r="E21" s="79"/>
      <c r="F21" s="82" t="s">
        <v>81</v>
      </c>
      <c r="G21" s="325" t="s">
        <v>51</v>
      </c>
      <c r="H21" s="73" t="s">
        <v>82</v>
      </c>
      <c r="I21" s="321"/>
      <c r="J21" s="76"/>
      <c r="K21" s="76"/>
      <c r="L21" s="76"/>
    </row>
    <row r="22" spans="1:12" ht="33.950000000000003" customHeight="1" x14ac:dyDescent="0.25">
      <c r="A22" s="82" t="s">
        <v>81</v>
      </c>
      <c r="B22" s="320">
        <v>3</v>
      </c>
      <c r="C22" s="321"/>
      <c r="D22" s="80"/>
      <c r="E22" s="79"/>
      <c r="F22" s="82" t="s">
        <v>83</v>
      </c>
      <c r="G22" s="325" t="s">
        <v>51</v>
      </c>
      <c r="H22" s="73" t="s">
        <v>84</v>
      </c>
      <c r="I22" s="321"/>
      <c r="J22" s="76"/>
      <c r="K22" s="76"/>
      <c r="L22" s="76"/>
    </row>
    <row r="23" spans="1:12" ht="33.950000000000003" customHeight="1" thickBot="1" x14ac:dyDescent="0.3">
      <c r="A23" s="82" t="s">
        <v>83</v>
      </c>
      <c r="B23" s="320">
        <v>3</v>
      </c>
      <c r="C23" s="321"/>
      <c r="D23" s="80"/>
      <c r="E23" s="79"/>
      <c r="F23" s="202" t="s">
        <v>85</v>
      </c>
      <c r="G23" s="326" t="s">
        <v>51</v>
      </c>
      <c r="H23" s="206" t="s">
        <v>86</v>
      </c>
      <c r="I23" s="323"/>
      <c r="J23" s="76"/>
      <c r="K23" s="76"/>
      <c r="L23" s="76"/>
    </row>
    <row r="24" spans="1:12" ht="33.950000000000003" customHeight="1" thickBot="1" x14ac:dyDescent="0.3">
      <c r="A24" s="202" t="s">
        <v>85</v>
      </c>
      <c r="B24" s="322">
        <v>1</v>
      </c>
      <c r="C24" s="323"/>
      <c r="D24" s="80"/>
      <c r="E24" s="79"/>
      <c r="F24" s="83"/>
      <c r="G24" s="83"/>
      <c r="H24" s="83"/>
      <c r="I24" s="83"/>
      <c r="J24" s="76"/>
      <c r="K24" s="76"/>
      <c r="L24" s="76"/>
    </row>
    <row r="25" spans="1:12" ht="16.5" x14ac:dyDescent="0.25">
      <c r="A25" s="84"/>
      <c r="B25" s="85"/>
      <c r="C25" s="80"/>
      <c r="D25" s="85"/>
      <c r="E25" s="76"/>
      <c r="F25" s="76"/>
      <c r="G25" s="76"/>
      <c r="H25" s="76"/>
      <c r="I25" s="76"/>
      <c r="J25" s="76"/>
      <c r="K25" s="76"/>
      <c r="L25" s="76"/>
    </row>
    <row r="26" spans="1:12" x14ac:dyDescent="0.25">
      <c r="A26" s="76"/>
      <c r="B26" s="76"/>
      <c r="C26" s="76"/>
      <c r="D26" s="76"/>
      <c r="E26" s="76"/>
      <c r="F26" s="76"/>
      <c r="G26" s="76"/>
      <c r="H26" s="76"/>
      <c r="I26" s="76"/>
      <c r="J26" s="76"/>
      <c r="K26" s="76"/>
      <c r="L26" s="76"/>
    </row>
    <row r="27" spans="1:12" x14ac:dyDescent="0.25">
      <c r="A27" s="76"/>
      <c r="B27" s="76"/>
      <c r="C27" s="76"/>
      <c r="D27" s="76"/>
      <c r="E27" s="76"/>
      <c r="F27" s="76"/>
      <c r="G27" s="76"/>
      <c r="H27" s="76"/>
      <c r="I27" s="76"/>
      <c r="J27" s="76"/>
      <c r="K27" s="76"/>
      <c r="L27" s="76"/>
    </row>
    <row r="28" spans="1:12" x14ac:dyDescent="0.25">
      <c r="A28" s="76"/>
      <c r="B28" s="76"/>
      <c r="C28" s="76"/>
      <c r="D28" s="76"/>
      <c r="E28" s="76"/>
      <c r="F28" s="76"/>
      <c r="G28" s="76"/>
      <c r="H28" s="76"/>
      <c r="I28" s="76"/>
      <c r="J28" s="76"/>
      <c r="K28" s="76"/>
      <c r="L28" s="76"/>
    </row>
    <row r="29" spans="1:12" x14ac:dyDescent="0.25">
      <c r="A29" s="76"/>
      <c r="B29" s="76"/>
      <c r="C29" s="76"/>
      <c r="D29" s="76"/>
      <c r="E29" s="76"/>
      <c r="F29" s="76"/>
      <c r="G29" s="76"/>
      <c r="H29" s="76"/>
      <c r="I29" s="76"/>
      <c r="J29" s="76"/>
      <c r="K29" s="76"/>
      <c r="L29" s="76"/>
    </row>
    <row r="30" spans="1:12" x14ac:dyDescent="0.25">
      <c r="A30" s="76"/>
      <c r="B30" s="76"/>
      <c r="C30" s="76"/>
      <c r="D30" s="76"/>
      <c r="E30" s="76"/>
      <c r="F30" s="76"/>
      <c r="G30" s="76"/>
      <c r="H30" s="76"/>
      <c r="I30" s="76"/>
      <c r="J30" s="76"/>
      <c r="K30" s="76"/>
      <c r="L30" s="76"/>
    </row>
    <row r="31" spans="1:12" x14ac:dyDescent="0.25">
      <c r="A31" s="76"/>
      <c r="B31" s="76"/>
      <c r="C31" s="76"/>
      <c r="D31" s="76"/>
      <c r="E31" s="76"/>
      <c r="F31" s="76"/>
      <c r="G31" s="76"/>
      <c r="H31" s="76"/>
      <c r="I31" s="76"/>
      <c r="J31" s="76"/>
      <c r="K31" s="76"/>
      <c r="L31" s="76"/>
    </row>
    <row r="32" spans="1:12" x14ac:dyDescent="0.25">
      <c r="A32" s="76"/>
      <c r="B32" s="76"/>
      <c r="C32" s="76"/>
      <c r="D32" s="76"/>
      <c r="E32" s="76"/>
      <c r="F32" s="76"/>
      <c r="G32" s="76"/>
      <c r="H32" s="76"/>
      <c r="I32" s="76"/>
      <c r="J32" s="76"/>
      <c r="K32" s="76"/>
      <c r="L32" s="76"/>
    </row>
    <row r="33" spans="1:12" x14ac:dyDescent="0.25">
      <c r="A33" s="76"/>
      <c r="B33" s="76"/>
      <c r="C33" s="76"/>
      <c r="D33" s="76"/>
      <c r="E33" s="76"/>
      <c r="F33" s="76"/>
      <c r="G33" s="76"/>
      <c r="H33" s="76"/>
      <c r="I33" s="76"/>
      <c r="J33" s="76"/>
      <c r="K33" s="76"/>
      <c r="L33" s="76"/>
    </row>
    <row r="34" spans="1:12" x14ac:dyDescent="0.25">
      <c r="A34" s="76"/>
      <c r="B34" s="76"/>
      <c r="C34" s="76"/>
      <c r="D34" s="76"/>
      <c r="E34" s="76"/>
      <c r="F34" s="76"/>
      <c r="G34" s="76"/>
      <c r="H34" s="76"/>
      <c r="I34" s="76"/>
      <c r="J34" s="76"/>
      <c r="K34" s="76"/>
    </row>
  </sheetData>
  <sheetProtection algorithmName="SHA-512" hashValue="Kk8f8Z6+GlSKnIo0turzjr8+5FyZa64X9wgv+DhjugLSs2zAmRTOio6uy4ulBxzMlAOjZOEm3fBEUngnySJfmw==" saltValue="57EEkQhkpRvrjHlg13M64w==" spinCount="100000" sheet="1" objects="1" scenarios="1"/>
  <mergeCells count="7">
    <mergeCell ref="B6:B7"/>
    <mergeCell ref="A6:A7"/>
    <mergeCell ref="C6:C7"/>
    <mergeCell ref="B3:C3"/>
    <mergeCell ref="D2:I3"/>
    <mergeCell ref="B2:C2"/>
    <mergeCell ref="A4:I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5D94EC6-D660-44B3-9DC2-6DE14CD3EAB0}">
          <x14:formula1>
            <xm:f>'3.Lists scores(do not delete)'!$H$5:$H$7</xm:f>
          </x14:formula1>
          <xm:sqref>B8:B24</xm:sqref>
        </x14:dataValidation>
        <x14:dataValidation type="list" allowBlank="1" showInputMessage="1" showErrorMessage="1" xr:uid="{2B978F54-A511-42B1-B5C3-982A2465BE9E}">
          <x14:formula1>
            <xm:f>'3.Lists scores(do not delete)'!$C$2:$C$4</xm:f>
          </x14:formula1>
          <xm:sqref>G7:G23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C852D-0880-49EC-9A9F-642A1EB31E11}">
  <sheetPr codeName="Sheet8">
    <tabColor theme="2" tint="-0.499984740745262"/>
  </sheetPr>
  <dimension ref="A1:W67"/>
  <sheetViews>
    <sheetView showGridLines="0" topLeftCell="A3" zoomScale="80" zoomScaleNormal="80" workbookViewId="0">
      <selection activeCell="D12" sqref="D12"/>
    </sheetView>
  </sheetViews>
  <sheetFormatPr baseColWidth="10" defaultColWidth="8.85546875" defaultRowHeight="15" x14ac:dyDescent="0.25"/>
  <cols>
    <col min="1" max="1" width="4.7109375" customWidth="1"/>
    <col min="2" max="2" width="46.140625" customWidth="1"/>
    <col min="3" max="3" width="23.140625" customWidth="1"/>
    <col min="4" max="4" width="18.7109375" customWidth="1"/>
    <col min="5" max="5" width="3.42578125" customWidth="1"/>
    <col min="6" max="6" width="2.7109375" customWidth="1"/>
    <col min="7" max="7" width="40.5703125" customWidth="1"/>
    <col min="8" max="8" width="40.28515625" customWidth="1"/>
  </cols>
  <sheetData>
    <row r="1" spans="1:23" ht="20.25" customHeight="1" thickBot="1" x14ac:dyDescent="0.3"/>
    <row r="2" spans="1:23" ht="80.099999999999994" customHeight="1" thickBot="1" x14ac:dyDescent="0.3">
      <c r="A2" s="214"/>
      <c r="B2" s="12"/>
      <c r="C2" s="448" t="s">
        <v>28</v>
      </c>
      <c r="D2" s="448"/>
      <c r="E2" s="449" t="s">
        <v>87</v>
      </c>
      <c r="F2" s="449"/>
      <c r="G2" s="449"/>
      <c r="H2" s="449"/>
      <c r="I2" s="5"/>
      <c r="J2" s="5"/>
      <c r="K2" s="5"/>
      <c r="L2" s="5"/>
    </row>
    <row r="3" spans="1:23" ht="80.099999999999994" customHeight="1" thickBot="1" x14ac:dyDescent="0.3">
      <c r="A3" s="214"/>
      <c r="B3" s="223"/>
      <c r="C3" s="448" t="s">
        <v>29</v>
      </c>
      <c r="D3" s="448"/>
      <c r="E3" s="449"/>
      <c r="F3" s="449"/>
      <c r="G3" s="449"/>
      <c r="H3" s="449"/>
      <c r="I3" s="5"/>
      <c r="J3" s="5"/>
      <c r="K3" s="5"/>
      <c r="L3" s="5"/>
      <c r="M3" s="5"/>
      <c r="N3" s="5"/>
      <c r="O3" s="5"/>
      <c r="P3" s="5"/>
      <c r="Q3" s="5"/>
      <c r="R3" s="5"/>
      <c r="S3" s="5"/>
      <c r="T3" s="5"/>
      <c r="U3" s="5"/>
      <c r="V3" s="5"/>
      <c r="W3" s="5"/>
    </row>
    <row r="4" spans="1:23" ht="20.25" customHeight="1" x14ac:dyDescent="0.25">
      <c r="A4" s="5"/>
      <c r="B4" s="5"/>
      <c r="C4" s="5"/>
      <c r="D4" s="5"/>
      <c r="E4" s="5"/>
      <c r="F4" s="5"/>
      <c r="G4" s="5"/>
      <c r="H4" s="5"/>
      <c r="I4" s="5"/>
      <c r="J4" s="5"/>
      <c r="K4" s="5"/>
      <c r="L4" s="5"/>
      <c r="M4" s="5"/>
      <c r="N4" s="5"/>
      <c r="O4" s="5"/>
      <c r="P4" s="5"/>
      <c r="Q4" s="5"/>
      <c r="R4" s="5"/>
      <c r="S4" s="5"/>
      <c r="T4" s="5"/>
      <c r="U4" s="5"/>
      <c r="V4" s="5"/>
      <c r="W4" s="5"/>
    </row>
    <row r="5" spans="1:23" ht="30.2" customHeight="1" x14ac:dyDescent="0.35">
      <c r="A5" s="5"/>
      <c r="B5" s="447" t="s">
        <v>88</v>
      </c>
      <c r="C5" s="447"/>
      <c r="D5" s="447"/>
      <c r="E5" s="224"/>
      <c r="F5" s="224"/>
      <c r="G5" s="447" t="s">
        <v>89</v>
      </c>
      <c r="H5" s="447"/>
      <c r="I5" s="7"/>
      <c r="J5" s="5"/>
      <c r="K5" s="5"/>
      <c r="L5" s="5"/>
      <c r="M5" s="5"/>
      <c r="N5" s="5"/>
      <c r="O5" s="5"/>
      <c r="P5" s="5"/>
      <c r="Q5" s="5"/>
      <c r="R5" s="5"/>
      <c r="S5" s="5"/>
      <c r="T5" s="5"/>
      <c r="U5" s="5"/>
      <c r="V5" s="5"/>
      <c r="W5" s="5"/>
    </row>
    <row r="6" spans="1:23" ht="14.1" customHeight="1" thickBot="1" x14ac:dyDescent="0.3">
      <c r="A6" s="5"/>
      <c r="B6" s="5"/>
      <c r="C6" s="5"/>
      <c r="D6" s="5"/>
      <c r="E6" s="5"/>
      <c r="F6" s="5"/>
      <c r="G6" s="5"/>
      <c r="H6" s="5"/>
      <c r="I6" s="5"/>
      <c r="J6" s="5"/>
      <c r="K6" s="5"/>
      <c r="L6" s="5"/>
      <c r="M6" s="5"/>
      <c r="N6" s="5"/>
      <c r="O6" s="5"/>
      <c r="P6" s="5"/>
      <c r="Q6" s="5"/>
      <c r="R6" s="5"/>
      <c r="S6" s="5"/>
      <c r="T6" s="5"/>
      <c r="U6" s="5"/>
      <c r="V6" s="5"/>
      <c r="W6" s="5"/>
    </row>
    <row r="7" spans="1:23" ht="38.1" customHeight="1" thickBot="1" x14ac:dyDescent="0.45">
      <c r="A7" s="14"/>
      <c r="B7" s="215" t="s">
        <v>90</v>
      </c>
      <c r="C7" s="37" t="s">
        <v>91</v>
      </c>
      <c r="D7" s="216" t="s">
        <v>92</v>
      </c>
      <c r="E7" s="67"/>
      <c r="F7" s="67"/>
      <c r="G7" s="225" t="s">
        <v>93</v>
      </c>
      <c r="H7" s="226" t="s">
        <v>94</v>
      </c>
      <c r="I7" s="5"/>
      <c r="J7" s="5"/>
      <c r="K7" s="5"/>
      <c r="L7" s="5"/>
      <c r="M7" s="5"/>
      <c r="N7" s="5"/>
      <c r="O7" s="5"/>
      <c r="P7" s="5"/>
      <c r="Q7" s="5"/>
      <c r="R7" s="5"/>
      <c r="S7" s="5"/>
      <c r="T7" s="5"/>
      <c r="U7" s="5"/>
      <c r="V7" s="5"/>
      <c r="W7" s="5"/>
    </row>
    <row r="8" spans="1:23" ht="21.95" customHeight="1" x14ac:dyDescent="0.4">
      <c r="A8" s="14"/>
      <c r="B8" s="8" t="s">
        <v>95</v>
      </c>
      <c r="C8" s="327">
        <v>60</v>
      </c>
      <c r="D8" s="9">
        <f>C8/$C$14</f>
        <v>0.21428571428571427</v>
      </c>
      <c r="E8" s="6"/>
      <c r="F8" s="6"/>
      <c r="G8" s="11" t="s">
        <v>95</v>
      </c>
      <c r="H8" s="33"/>
      <c r="I8" s="5"/>
      <c r="J8" s="5"/>
      <c r="K8" s="5"/>
      <c r="L8" s="5"/>
      <c r="M8" s="5"/>
      <c r="N8" s="5"/>
      <c r="O8" s="5"/>
      <c r="P8" s="5"/>
      <c r="Q8" s="5"/>
      <c r="R8" s="5"/>
      <c r="S8" s="5"/>
      <c r="T8" s="5"/>
      <c r="U8" s="5"/>
      <c r="V8" s="5"/>
      <c r="W8" s="5"/>
    </row>
    <row r="9" spans="1:23" ht="21.95" customHeight="1" x14ac:dyDescent="0.4">
      <c r="A9" s="14"/>
      <c r="B9" s="227" t="s">
        <v>96</v>
      </c>
      <c r="C9" s="328">
        <v>10</v>
      </c>
      <c r="D9" s="228">
        <f t="shared" ref="D9:D13" si="0">C9/$C$14</f>
        <v>3.5714285714285712E-2</v>
      </c>
      <c r="E9" s="6"/>
      <c r="F9" s="6"/>
      <c r="G9" s="34" t="s">
        <v>97</v>
      </c>
      <c r="H9" s="330" t="s">
        <v>98</v>
      </c>
      <c r="I9" s="5"/>
      <c r="J9" s="5"/>
      <c r="K9" s="5"/>
      <c r="L9" s="5"/>
      <c r="M9" s="5"/>
      <c r="N9" s="5"/>
      <c r="O9" s="5"/>
      <c r="P9" s="5"/>
      <c r="Q9" s="5"/>
      <c r="R9" s="5"/>
      <c r="S9" s="5"/>
      <c r="T9" s="5"/>
      <c r="U9" s="5"/>
      <c r="V9" s="5"/>
      <c r="W9" s="5"/>
    </row>
    <row r="10" spans="1:23" ht="21.95" customHeight="1" x14ac:dyDescent="0.4">
      <c r="A10" s="14"/>
      <c r="B10" s="227" t="s">
        <v>99</v>
      </c>
      <c r="C10" s="328">
        <v>40</v>
      </c>
      <c r="D10" s="228">
        <f t="shared" si="0"/>
        <v>0.14285714285714285</v>
      </c>
      <c r="E10" s="6"/>
      <c r="F10" s="6"/>
      <c r="G10" s="34" t="s">
        <v>100</v>
      </c>
      <c r="H10" s="330" t="s">
        <v>110</v>
      </c>
      <c r="I10" s="5"/>
      <c r="J10" s="5"/>
      <c r="K10" s="5"/>
      <c r="L10" s="5"/>
      <c r="M10" s="5"/>
      <c r="N10" s="5"/>
      <c r="O10" s="5"/>
      <c r="P10" s="5"/>
      <c r="Q10" s="5"/>
      <c r="R10" s="5"/>
      <c r="S10" s="5"/>
      <c r="T10" s="5"/>
      <c r="U10" s="5"/>
      <c r="V10" s="5"/>
      <c r="W10" s="5"/>
    </row>
    <row r="11" spans="1:23" ht="21.95" customHeight="1" x14ac:dyDescent="0.4">
      <c r="A11" s="14"/>
      <c r="B11" s="229" t="s">
        <v>101</v>
      </c>
      <c r="C11" s="328">
        <v>50</v>
      </c>
      <c r="D11" s="228">
        <f t="shared" si="0"/>
        <v>0.17857142857142858</v>
      </c>
      <c r="E11" s="6"/>
      <c r="F11" s="6"/>
      <c r="G11" s="34" t="s">
        <v>102</v>
      </c>
      <c r="H11" s="330" t="s">
        <v>103</v>
      </c>
      <c r="I11" s="5"/>
      <c r="J11" s="5"/>
      <c r="K11" s="5"/>
      <c r="L11" s="5"/>
      <c r="M11" s="5"/>
      <c r="N11" s="5"/>
      <c r="O11" s="5"/>
      <c r="P11" s="5"/>
      <c r="Q11" s="5"/>
      <c r="R11" s="5"/>
      <c r="S11" s="5"/>
      <c r="T11" s="5"/>
      <c r="U11" s="5"/>
      <c r="V11" s="5"/>
      <c r="W11" s="5"/>
    </row>
    <row r="12" spans="1:23" ht="21.95" customHeight="1" thickBot="1" x14ac:dyDescent="0.45">
      <c r="A12" s="14"/>
      <c r="B12" s="229" t="s">
        <v>104</v>
      </c>
      <c r="C12" s="328">
        <v>20</v>
      </c>
      <c r="D12" s="228">
        <f t="shared" si="0"/>
        <v>7.1428571428571425E-2</v>
      </c>
      <c r="E12" s="6"/>
      <c r="F12" s="6"/>
      <c r="G12" s="34" t="s">
        <v>105</v>
      </c>
      <c r="H12" s="330" t="s">
        <v>106</v>
      </c>
      <c r="I12" s="5"/>
      <c r="J12" s="5"/>
      <c r="K12" s="5"/>
      <c r="L12" s="5"/>
      <c r="M12" s="5"/>
      <c r="N12" s="5"/>
      <c r="O12" s="5"/>
      <c r="P12" s="5"/>
      <c r="Q12" s="5"/>
      <c r="R12" s="5"/>
      <c r="S12" s="5"/>
      <c r="T12" s="5"/>
      <c r="U12" s="5"/>
      <c r="V12" s="5"/>
      <c r="W12" s="5"/>
    </row>
    <row r="13" spans="1:23" ht="21.95" customHeight="1" thickBot="1" x14ac:dyDescent="0.45">
      <c r="A13" s="6"/>
      <c r="B13" s="230" t="s">
        <v>107</v>
      </c>
      <c r="C13" s="329">
        <v>100</v>
      </c>
      <c r="D13" s="231">
        <f t="shared" si="0"/>
        <v>0.35714285714285715</v>
      </c>
      <c r="E13" s="6"/>
      <c r="F13" s="6"/>
      <c r="G13" s="10" t="s">
        <v>96</v>
      </c>
      <c r="H13" s="35"/>
      <c r="I13" s="5"/>
      <c r="J13" s="5"/>
      <c r="K13" s="5"/>
      <c r="L13" s="5"/>
      <c r="M13" s="5"/>
      <c r="N13" s="5"/>
      <c r="O13" s="5"/>
      <c r="P13" s="5"/>
      <c r="Q13" s="5"/>
      <c r="R13" s="5"/>
      <c r="S13" s="5"/>
      <c r="T13" s="5"/>
      <c r="U13" s="5"/>
      <c r="V13" s="5"/>
      <c r="W13" s="5"/>
    </row>
    <row r="14" spans="1:23" ht="21.95" customHeight="1" thickBot="1" x14ac:dyDescent="0.45">
      <c r="A14" s="6"/>
      <c r="B14" s="232" t="s">
        <v>108</v>
      </c>
      <c r="C14" s="233">
        <f>C13+C12+C11+C10+C9+C8</f>
        <v>280</v>
      </c>
      <c r="D14" s="13">
        <f>SUM(D8:D13)</f>
        <v>1</v>
      </c>
      <c r="E14" s="6"/>
      <c r="F14" s="6"/>
      <c r="G14" s="34" t="s">
        <v>109</v>
      </c>
      <c r="H14" s="330" t="s">
        <v>110</v>
      </c>
      <c r="I14" s="5"/>
      <c r="J14" s="5"/>
      <c r="K14" s="5"/>
      <c r="L14" s="5"/>
      <c r="M14" s="5"/>
      <c r="N14" s="5"/>
      <c r="O14" s="5"/>
      <c r="P14" s="5"/>
      <c r="Q14" s="5"/>
      <c r="R14" s="5"/>
      <c r="S14" s="5"/>
      <c r="T14" s="5"/>
      <c r="U14" s="5"/>
      <c r="V14" s="5"/>
      <c r="W14" s="5"/>
    </row>
    <row r="15" spans="1:23" ht="21.95" customHeight="1" x14ac:dyDescent="0.4">
      <c r="A15" s="6"/>
      <c r="B15" s="5"/>
      <c r="C15" s="5"/>
      <c r="D15" s="5"/>
      <c r="E15" s="6"/>
      <c r="F15" s="6"/>
      <c r="G15" s="34" t="s">
        <v>111</v>
      </c>
      <c r="H15" s="330" t="s">
        <v>106</v>
      </c>
      <c r="I15" s="5"/>
      <c r="J15" s="5"/>
      <c r="K15" s="5"/>
      <c r="L15" s="5"/>
      <c r="M15" s="5"/>
      <c r="N15" s="5"/>
      <c r="O15" s="5"/>
      <c r="P15" s="5"/>
      <c r="Q15" s="5"/>
      <c r="R15" s="5"/>
      <c r="S15" s="5"/>
      <c r="T15" s="5"/>
      <c r="U15" s="5"/>
      <c r="V15" s="5"/>
      <c r="W15" s="5"/>
    </row>
    <row r="16" spans="1:23" ht="21.95" customHeight="1" x14ac:dyDescent="0.4">
      <c r="A16" s="6"/>
      <c r="B16" s="5"/>
      <c r="C16" s="5"/>
      <c r="D16" s="5"/>
      <c r="E16" s="6"/>
      <c r="F16" s="6"/>
      <c r="G16" s="34" t="s">
        <v>112</v>
      </c>
      <c r="H16" s="330" t="s">
        <v>106</v>
      </c>
      <c r="I16" s="5"/>
      <c r="J16" s="5"/>
      <c r="K16" s="5"/>
      <c r="L16" s="5"/>
      <c r="M16" s="5"/>
      <c r="N16" s="5"/>
      <c r="O16" s="5"/>
      <c r="P16" s="5"/>
      <c r="Q16" s="5"/>
      <c r="R16" s="5"/>
      <c r="S16" s="5"/>
      <c r="T16" s="5"/>
      <c r="U16" s="5"/>
      <c r="V16" s="5"/>
      <c r="W16" s="5"/>
    </row>
    <row r="17" spans="1:23" ht="21.95" customHeight="1" thickBot="1" x14ac:dyDescent="0.45">
      <c r="A17" s="6"/>
      <c r="B17" s="6"/>
      <c r="C17" s="6"/>
      <c r="D17" s="6"/>
      <c r="E17" s="6"/>
      <c r="F17" s="6"/>
      <c r="G17" s="34" t="s">
        <v>113</v>
      </c>
      <c r="H17" s="330" t="s">
        <v>110</v>
      </c>
      <c r="I17" s="5"/>
      <c r="J17" s="5"/>
      <c r="K17" s="5"/>
      <c r="L17" s="5"/>
      <c r="M17" s="5"/>
      <c r="N17" s="5"/>
      <c r="O17" s="5"/>
      <c r="P17" s="5"/>
      <c r="Q17" s="5"/>
      <c r="R17" s="5"/>
      <c r="S17" s="5"/>
      <c r="T17" s="5"/>
      <c r="U17" s="5"/>
      <c r="V17" s="5"/>
      <c r="W17" s="5"/>
    </row>
    <row r="18" spans="1:23" ht="21.95" customHeight="1" x14ac:dyDescent="0.4">
      <c r="A18" s="6"/>
      <c r="B18" s="6"/>
      <c r="C18" s="6"/>
      <c r="D18" s="6"/>
      <c r="E18" s="6"/>
      <c r="F18" s="6"/>
      <c r="G18" s="10" t="s">
        <v>99</v>
      </c>
      <c r="H18" s="35"/>
      <c r="I18" s="5"/>
      <c r="J18" s="5"/>
      <c r="K18" s="5"/>
      <c r="L18" s="5"/>
      <c r="M18" s="5"/>
      <c r="N18" s="5"/>
      <c r="O18" s="5"/>
      <c r="P18" s="5"/>
      <c r="Q18" s="5"/>
      <c r="R18" s="5"/>
      <c r="S18" s="5"/>
      <c r="T18" s="5"/>
      <c r="U18" s="5"/>
      <c r="V18" s="5"/>
      <c r="W18" s="5"/>
    </row>
    <row r="19" spans="1:23" ht="21.95" customHeight="1" x14ac:dyDescent="0.4">
      <c r="A19" s="6"/>
      <c r="B19" s="6"/>
      <c r="C19" s="6"/>
      <c r="D19" s="6"/>
      <c r="E19" s="6"/>
      <c r="F19" s="6"/>
      <c r="G19" s="34" t="s">
        <v>114</v>
      </c>
      <c r="H19" s="330" t="s">
        <v>110</v>
      </c>
      <c r="I19" s="5"/>
      <c r="J19" s="5"/>
      <c r="K19" s="5"/>
      <c r="L19" s="5"/>
      <c r="M19" s="5"/>
      <c r="N19" s="5"/>
      <c r="O19" s="5"/>
      <c r="P19" s="5"/>
      <c r="Q19" s="5"/>
      <c r="R19" s="5"/>
      <c r="S19" s="5"/>
      <c r="T19" s="5"/>
      <c r="U19" s="5"/>
      <c r="V19" s="5"/>
      <c r="W19" s="5"/>
    </row>
    <row r="20" spans="1:23" ht="21.95" customHeight="1" x14ac:dyDescent="0.4">
      <c r="A20" s="6"/>
      <c r="B20" s="6"/>
      <c r="C20" s="6"/>
      <c r="D20" s="6"/>
      <c r="E20" s="6"/>
      <c r="F20" s="6"/>
      <c r="G20" s="34" t="s">
        <v>115</v>
      </c>
      <c r="H20" s="330" t="s">
        <v>106</v>
      </c>
      <c r="I20" s="5"/>
      <c r="J20" s="5"/>
      <c r="K20" s="5"/>
      <c r="L20" s="5"/>
      <c r="M20" s="5"/>
      <c r="N20" s="5"/>
      <c r="O20" s="5"/>
      <c r="P20" s="5"/>
      <c r="Q20" s="5"/>
      <c r="R20" s="5"/>
      <c r="S20" s="5"/>
      <c r="T20" s="5"/>
      <c r="U20" s="5"/>
      <c r="V20" s="5"/>
      <c r="W20" s="5"/>
    </row>
    <row r="21" spans="1:23" ht="21.95" customHeight="1" x14ac:dyDescent="0.4">
      <c r="A21" s="6"/>
      <c r="B21" s="6"/>
      <c r="C21" s="6"/>
      <c r="D21" s="6"/>
      <c r="E21" s="6"/>
      <c r="F21" s="6"/>
      <c r="G21" s="34" t="s">
        <v>116</v>
      </c>
      <c r="H21" s="330" t="s">
        <v>106</v>
      </c>
      <c r="I21" s="5"/>
      <c r="J21" s="5"/>
      <c r="K21" s="5"/>
      <c r="L21" s="5"/>
      <c r="M21" s="5"/>
      <c r="N21" s="5"/>
      <c r="O21" s="5"/>
      <c r="P21" s="5"/>
      <c r="Q21" s="5"/>
      <c r="R21" s="5"/>
      <c r="S21" s="5"/>
      <c r="T21" s="5"/>
      <c r="U21" s="5"/>
      <c r="V21" s="5"/>
      <c r="W21" s="5"/>
    </row>
    <row r="22" spans="1:23" ht="21.95" customHeight="1" thickBot="1" x14ac:dyDescent="0.45">
      <c r="A22" s="6"/>
      <c r="B22" s="6"/>
      <c r="C22" s="6"/>
      <c r="D22" s="6"/>
      <c r="E22" s="6"/>
      <c r="F22" s="6"/>
      <c r="G22" s="34" t="s">
        <v>117</v>
      </c>
      <c r="H22" s="330" t="s">
        <v>110</v>
      </c>
      <c r="I22" s="5"/>
      <c r="J22" s="5"/>
      <c r="K22" s="5"/>
      <c r="L22" s="5"/>
      <c r="M22" s="5"/>
      <c r="N22" s="5"/>
      <c r="O22" s="5"/>
      <c r="P22" s="5"/>
      <c r="Q22" s="5"/>
      <c r="R22" s="5"/>
      <c r="S22" s="5"/>
      <c r="T22" s="5"/>
      <c r="U22" s="5"/>
      <c r="V22" s="5"/>
      <c r="W22" s="5"/>
    </row>
    <row r="23" spans="1:23" ht="21.95" customHeight="1" x14ac:dyDescent="0.4">
      <c r="A23" s="6"/>
      <c r="B23" s="6"/>
      <c r="C23" s="6"/>
      <c r="D23" s="6"/>
      <c r="E23" s="6"/>
      <c r="F23" s="6"/>
      <c r="G23" s="8" t="s">
        <v>101</v>
      </c>
      <c r="H23" s="35"/>
      <c r="I23" s="5"/>
      <c r="J23" s="5"/>
      <c r="K23" s="5"/>
      <c r="L23" s="5"/>
      <c r="M23" s="5"/>
      <c r="N23" s="5"/>
      <c r="O23" s="5"/>
      <c r="P23" s="5"/>
      <c r="Q23" s="5"/>
      <c r="R23" s="5"/>
      <c r="S23" s="5"/>
      <c r="T23" s="5"/>
      <c r="U23" s="5"/>
      <c r="V23" s="5"/>
      <c r="W23" s="5"/>
    </row>
    <row r="24" spans="1:23" ht="21.95" customHeight="1" x14ac:dyDescent="0.4">
      <c r="A24" s="6"/>
      <c r="B24" s="6"/>
      <c r="C24" s="6"/>
      <c r="D24" s="6"/>
      <c r="E24" s="6"/>
      <c r="F24" s="6"/>
      <c r="G24" s="34" t="s">
        <v>118</v>
      </c>
      <c r="H24" s="330" t="s">
        <v>110</v>
      </c>
      <c r="I24" s="5"/>
      <c r="J24" s="5"/>
      <c r="K24" s="5"/>
      <c r="L24" s="5"/>
      <c r="M24" s="5"/>
      <c r="N24" s="5"/>
      <c r="O24" s="5"/>
      <c r="P24" s="5"/>
      <c r="Q24" s="5"/>
      <c r="R24" s="5"/>
      <c r="S24" s="5"/>
      <c r="T24" s="5"/>
      <c r="U24" s="5"/>
      <c r="V24" s="5"/>
      <c r="W24" s="5"/>
    </row>
    <row r="25" spans="1:23" ht="21.95" customHeight="1" x14ac:dyDescent="0.4">
      <c r="A25" s="6"/>
      <c r="B25" s="6"/>
      <c r="C25" s="6"/>
      <c r="D25" s="6"/>
      <c r="E25" s="6"/>
      <c r="F25" s="6"/>
      <c r="G25" s="34" t="s">
        <v>119</v>
      </c>
      <c r="H25" s="330" t="s">
        <v>110</v>
      </c>
      <c r="I25" s="5"/>
      <c r="J25" s="5"/>
      <c r="K25" s="5"/>
      <c r="L25" s="5"/>
      <c r="M25" s="5"/>
      <c r="N25" s="5"/>
      <c r="O25" s="5"/>
      <c r="P25" s="5"/>
      <c r="Q25" s="5"/>
      <c r="R25" s="5"/>
      <c r="S25" s="5"/>
      <c r="T25" s="5"/>
      <c r="U25" s="5"/>
      <c r="V25" s="5"/>
      <c r="W25" s="5"/>
    </row>
    <row r="26" spans="1:23" ht="21.95" customHeight="1" x14ac:dyDescent="0.4">
      <c r="A26" s="6"/>
      <c r="B26" s="6"/>
      <c r="C26" s="6"/>
      <c r="D26" s="6"/>
      <c r="E26" s="6"/>
      <c r="F26" s="6"/>
      <c r="G26" s="34" t="s">
        <v>120</v>
      </c>
      <c r="H26" s="330" t="s">
        <v>106</v>
      </c>
      <c r="I26" s="5"/>
      <c r="J26" s="5"/>
      <c r="K26" s="5"/>
      <c r="L26" s="5"/>
      <c r="M26" s="5"/>
      <c r="N26" s="5"/>
      <c r="O26" s="5"/>
      <c r="P26" s="5"/>
      <c r="Q26" s="5"/>
      <c r="R26" s="5"/>
      <c r="S26" s="5"/>
      <c r="T26" s="5"/>
      <c r="U26" s="5"/>
      <c r="V26" s="5"/>
      <c r="W26" s="5"/>
    </row>
    <row r="27" spans="1:23" ht="21.95" customHeight="1" x14ac:dyDescent="0.4">
      <c r="A27" s="6"/>
      <c r="B27" s="6"/>
      <c r="C27" s="6"/>
      <c r="D27" s="6"/>
      <c r="E27" s="6"/>
      <c r="F27" s="6"/>
      <c r="G27" s="34" t="s">
        <v>121</v>
      </c>
      <c r="H27" s="330" t="s">
        <v>106</v>
      </c>
      <c r="I27" s="5"/>
      <c r="J27" s="5"/>
      <c r="K27" s="5"/>
      <c r="L27" s="5"/>
      <c r="M27" s="5"/>
      <c r="N27" s="5"/>
      <c r="O27" s="5"/>
      <c r="P27" s="5"/>
      <c r="Q27" s="5"/>
      <c r="R27" s="5"/>
      <c r="S27" s="5"/>
      <c r="T27" s="5"/>
      <c r="U27" s="5"/>
      <c r="V27" s="5"/>
      <c r="W27" s="5"/>
    </row>
    <row r="28" spans="1:23" ht="21.95" customHeight="1" x14ac:dyDescent="0.4">
      <c r="A28" s="6"/>
      <c r="B28" s="6"/>
      <c r="C28" s="6"/>
      <c r="D28" s="6"/>
      <c r="E28" s="6"/>
      <c r="F28" s="6"/>
      <c r="G28" s="34" t="s">
        <v>122</v>
      </c>
      <c r="H28" s="330" t="s">
        <v>110</v>
      </c>
      <c r="I28" s="5"/>
      <c r="J28" s="5"/>
      <c r="K28" s="5"/>
      <c r="L28" s="5"/>
      <c r="M28" s="5"/>
      <c r="N28" s="5"/>
      <c r="O28" s="5"/>
      <c r="P28" s="5"/>
      <c r="Q28" s="5"/>
      <c r="R28" s="5"/>
      <c r="S28" s="5"/>
      <c r="T28" s="5"/>
      <c r="U28" s="5"/>
      <c r="V28" s="5"/>
      <c r="W28" s="5"/>
    </row>
    <row r="29" spans="1:23" ht="21.95" customHeight="1" thickBot="1" x14ac:dyDescent="0.45">
      <c r="A29" s="6"/>
      <c r="B29" s="6"/>
      <c r="C29" s="6"/>
      <c r="D29" s="6"/>
      <c r="E29" s="6"/>
      <c r="F29" s="6"/>
      <c r="G29" s="34" t="s">
        <v>123</v>
      </c>
      <c r="H29" s="330" t="s">
        <v>110</v>
      </c>
      <c r="I29" s="5"/>
      <c r="J29" s="5"/>
      <c r="K29" s="5"/>
      <c r="L29" s="5"/>
      <c r="M29" s="5"/>
      <c r="N29" s="5"/>
      <c r="O29" s="5"/>
      <c r="P29" s="5"/>
      <c r="Q29" s="5"/>
      <c r="R29" s="5"/>
      <c r="S29" s="5"/>
      <c r="T29" s="5"/>
      <c r="U29" s="5"/>
      <c r="V29" s="5"/>
      <c r="W29" s="5"/>
    </row>
    <row r="30" spans="1:23" ht="21.95" customHeight="1" x14ac:dyDescent="0.4">
      <c r="A30" s="6"/>
      <c r="B30" s="6"/>
      <c r="C30" s="6"/>
      <c r="D30" s="6"/>
      <c r="E30" s="6"/>
      <c r="F30" s="6"/>
      <c r="G30" s="11" t="s">
        <v>104</v>
      </c>
      <c r="H30" s="35"/>
      <c r="I30" s="5"/>
      <c r="J30" s="5"/>
      <c r="K30" s="5"/>
      <c r="L30" s="5"/>
      <c r="M30" s="5"/>
      <c r="N30" s="5"/>
      <c r="O30" s="5"/>
      <c r="P30" s="5"/>
      <c r="Q30" s="5"/>
      <c r="R30" s="5"/>
      <c r="S30" s="5"/>
      <c r="T30" s="5"/>
      <c r="U30" s="5"/>
      <c r="V30" s="5"/>
      <c r="W30" s="5"/>
    </row>
    <row r="31" spans="1:23" ht="21.95" customHeight="1" x14ac:dyDescent="0.4">
      <c r="A31" s="6"/>
      <c r="B31" s="6"/>
      <c r="C31" s="6"/>
      <c r="D31" s="6"/>
      <c r="E31" s="6"/>
      <c r="F31" s="6"/>
      <c r="G31" s="34" t="s">
        <v>124</v>
      </c>
      <c r="H31" s="330" t="s">
        <v>103</v>
      </c>
      <c r="I31" s="5"/>
      <c r="J31" s="5"/>
      <c r="K31" s="5"/>
      <c r="L31" s="5"/>
      <c r="M31" s="5"/>
      <c r="N31" s="5"/>
      <c r="O31" s="5"/>
      <c r="P31" s="5"/>
      <c r="Q31" s="5"/>
      <c r="R31" s="5"/>
      <c r="S31" s="5"/>
      <c r="T31" s="5"/>
      <c r="U31" s="5"/>
      <c r="V31" s="5"/>
      <c r="W31" s="5"/>
    </row>
    <row r="32" spans="1:23" ht="21.95" customHeight="1" x14ac:dyDescent="0.4">
      <c r="A32" s="6"/>
      <c r="B32" s="6"/>
      <c r="C32" s="6"/>
      <c r="D32" s="6"/>
      <c r="E32" s="6"/>
      <c r="F32" s="6"/>
      <c r="G32" s="34" t="s">
        <v>125</v>
      </c>
      <c r="H32" s="330" t="s">
        <v>106</v>
      </c>
      <c r="I32" s="5"/>
      <c r="J32" s="5"/>
      <c r="K32" s="5"/>
      <c r="L32" s="5"/>
      <c r="M32" s="5"/>
      <c r="N32" s="5"/>
      <c r="O32" s="5"/>
      <c r="P32" s="5"/>
      <c r="Q32" s="5"/>
      <c r="R32" s="5"/>
      <c r="S32" s="5"/>
      <c r="T32" s="5"/>
      <c r="U32" s="5"/>
      <c r="V32" s="5"/>
      <c r="W32" s="5"/>
    </row>
    <row r="33" spans="1:23" ht="21.95" customHeight="1" thickBot="1" x14ac:dyDescent="0.45">
      <c r="A33" s="6"/>
      <c r="B33" s="6"/>
      <c r="C33" s="6"/>
      <c r="D33" s="6"/>
      <c r="E33" s="6"/>
      <c r="F33" s="6"/>
      <c r="G33" s="34" t="s">
        <v>126</v>
      </c>
      <c r="H33" s="330" t="s">
        <v>110</v>
      </c>
      <c r="I33" s="5"/>
      <c r="J33" s="5"/>
      <c r="K33" s="5"/>
      <c r="L33" s="5"/>
      <c r="M33" s="5"/>
      <c r="N33" s="5"/>
      <c r="O33" s="5"/>
      <c r="P33" s="5"/>
      <c r="Q33" s="5"/>
      <c r="R33" s="5"/>
      <c r="S33" s="5"/>
      <c r="T33" s="5"/>
      <c r="U33" s="5"/>
      <c r="V33" s="5"/>
      <c r="W33" s="5"/>
    </row>
    <row r="34" spans="1:23" ht="21.95" customHeight="1" x14ac:dyDescent="0.4">
      <c r="A34" s="6"/>
      <c r="B34" s="6"/>
      <c r="C34" s="6"/>
      <c r="D34" s="6"/>
      <c r="E34" s="6"/>
      <c r="F34" s="6"/>
      <c r="G34" s="8" t="s">
        <v>107</v>
      </c>
      <c r="H34" s="35"/>
      <c r="I34" s="5"/>
      <c r="J34" s="5"/>
      <c r="K34" s="5"/>
      <c r="L34" s="5"/>
      <c r="M34" s="5"/>
      <c r="N34" s="5"/>
      <c r="O34" s="5"/>
      <c r="P34" s="5"/>
      <c r="Q34" s="5"/>
      <c r="R34" s="5"/>
      <c r="S34" s="5"/>
      <c r="T34" s="5"/>
      <c r="U34" s="5"/>
      <c r="V34" s="5"/>
      <c r="W34" s="5"/>
    </row>
    <row r="35" spans="1:23" ht="21.95" customHeight="1" x14ac:dyDescent="0.4">
      <c r="A35" s="6"/>
      <c r="B35" s="6"/>
      <c r="C35" s="6"/>
      <c r="D35" s="6"/>
      <c r="E35" s="6"/>
      <c r="F35" s="6"/>
      <c r="G35" s="34" t="s">
        <v>127</v>
      </c>
      <c r="H35" s="330" t="s">
        <v>103</v>
      </c>
      <c r="I35" s="5"/>
      <c r="J35" s="5"/>
      <c r="K35" s="5"/>
      <c r="L35" s="5"/>
      <c r="M35" s="5"/>
      <c r="N35" s="5"/>
      <c r="O35" s="5"/>
      <c r="P35" s="5"/>
      <c r="Q35" s="5"/>
      <c r="R35" s="5"/>
      <c r="S35" s="5"/>
      <c r="T35" s="5"/>
      <c r="U35" s="5"/>
      <c r="V35" s="5"/>
      <c r="W35" s="5"/>
    </row>
    <row r="36" spans="1:23" ht="21.95" customHeight="1" x14ac:dyDescent="0.4">
      <c r="A36" s="6"/>
      <c r="B36" s="6"/>
      <c r="C36" s="6"/>
      <c r="D36" s="6"/>
      <c r="E36" s="6"/>
      <c r="F36" s="6"/>
      <c r="G36" s="34" t="s">
        <v>128</v>
      </c>
      <c r="H36" s="330" t="s">
        <v>103</v>
      </c>
      <c r="I36" s="5"/>
      <c r="J36" s="5"/>
      <c r="K36" s="5"/>
      <c r="L36" s="5"/>
      <c r="M36" s="5"/>
      <c r="N36" s="5"/>
      <c r="O36" s="5"/>
      <c r="P36" s="5"/>
      <c r="Q36" s="5"/>
      <c r="R36" s="5"/>
      <c r="S36" s="5"/>
      <c r="T36" s="5"/>
      <c r="U36" s="5"/>
      <c r="V36" s="5"/>
      <c r="W36" s="5"/>
    </row>
    <row r="37" spans="1:23" ht="21.95" customHeight="1" x14ac:dyDescent="0.4">
      <c r="A37" s="6"/>
      <c r="B37" s="6"/>
      <c r="C37" s="6"/>
      <c r="D37" s="6"/>
      <c r="E37" s="6"/>
      <c r="F37" s="6"/>
      <c r="G37" s="34" t="s">
        <v>129</v>
      </c>
      <c r="H37" s="330" t="s">
        <v>103</v>
      </c>
      <c r="I37" s="5"/>
      <c r="J37" s="5"/>
      <c r="K37" s="5"/>
      <c r="L37" s="5"/>
      <c r="M37" s="5"/>
      <c r="N37" s="5"/>
      <c r="O37" s="5"/>
      <c r="P37" s="5"/>
      <c r="Q37" s="5"/>
      <c r="R37" s="5"/>
      <c r="S37" s="5"/>
      <c r="T37" s="5"/>
      <c r="U37" s="5"/>
      <c r="V37" s="5"/>
      <c r="W37" s="5"/>
    </row>
    <row r="38" spans="1:23" ht="21.95" customHeight="1" x14ac:dyDescent="0.4">
      <c r="A38" s="6"/>
      <c r="B38" s="6"/>
      <c r="C38" s="6"/>
      <c r="D38" s="6"/>
      <c r="E38" s="6"/>
      <c r="F38" s="6"/>
      <c r="G38" s="34" t="s">
        <v>130</v>
      </c>
      <c r="H38" s="330" t="s">
        <v>110</v>
      </c>
      <c r="I38" s="5"/>
      <c r="J38" s="5"/>
      <c r="K38" s="5"/>
      <c r="L38" s="5"/>
      <c r="M38" s="5"/>
      <c r="N38" s="5"/>
      <c r="O38" s="5"/>
      <c r="P38" s="5"/>
      <c r="Q38" s="5"/>
      <c r="R38" s="5"/>
      <c r="S38" s="5"/>
      <c r="T38" s="5"/>
      <c r="U38" s="5"/>
      <c r="V38" s="5"/>
      <c r="W38" s="5"/>
    </row>
    <row r="39" spans="1:23" ht="21.95" customHeight="1" thickBot="1" x14ac:dyDescent="0.45">
      <c r="A39" s="6"/>
      <c r="B39" s="6"/>
      <c r="C39" s="6"/>
      <c r="D39" s="6"/>
      <c r="E39" s="6"/>
      <c r="F39" s="6"/>
      <c r="G39" s="36" t="s">
        <v>131</v>
      </c>
      <c r="H39" s="331" t="s">
        <v>110</v>
      </c>
      <c r="I39" s="5"/>
      <c r="J39" s="5"/>
      <c r="K39" s="5"/>
      <c r="L39" s="5"/>
      <c r="M39" s="5"/>
      <c r="N39" s="5"/>
      <c r="O39" s="5"/>
      <c r="P39" s="5"/>
      <c r="Q39" s="5"/>
      <c r="R39" s="5"/>
      <c r="S39" s="5"/>
      <c r="T39" s="5"/>
      <c r="U39" s="5"/>
      <c r="V39" s="5"/>
      <c r="W39" s="5"/>
    </row>
    <row r="40" spans="1:23" ht="19.5" x14ac:dyDescent="0.4">
      <c r="A40" s="6"/>
      <c r="B40" s="6"/>
      <c r="C40" s="6"/>
      <c r="D40" s="6"/>
      <c r="E40" s="6"/>
      <c r="F40" s="6"/>
      <c r="G40" s="6"/>
      <c r="H40" s="6"/>
      <c r="I40" s="5"/>
      <c r="J40" s="5"/>
      <c r="K40" s="5"/>
      <c r="L40" s="5"/>
      <c r="M40" s="5"/>
      <c r="N40" s="5"/>
      <c r="O40" s="5"/>
      <c r="P40" s="5"/>
      <c r="Q40" s="5"/>
      <c r="R40" s="5"/>
      <c r="S40" s="5"/>
      <c r="T40" s="5"/>
      <c r="U40" s="5"/>
      <c r="V40" s="5"/>
      <c r="W40" s="5"/>
    </row>
    <row r="41" spans="1:23" ht="19.5" x14ac:dyDescent="0.4">
      <c r="A41" s="6"/>
      <c r="B41" s="6"/>
      <c r="C41" s="6"/>
      <c r="D41" s="6"/>
      <c r="E41" s="6"/>
      <c r="F41" s="6"/>
      <c r="G41" s="6"/>
      <c r="H41" s="6"/>
      <c r="I41" s="5"/>
      <c r="J41" s="5"/>
      <c r="K41" s="5"/>
      <c r="L41" s="5"/>
      <c r="M41" s="5"/>
      <c r="N41" s="5"/>
      <c r="O41" s="5"/>
      <c r="P41" s="5"/>
      <c r="Q41" s="5"/>
      <c r="R41" s="5"/>
      <c r="S41" s="5"/>
      <c r="T41" s="5"/>
      <c r="U41" s="5"/>
      <c r="V41" s="5"/>
      <c r="W41" s="5"/>
    </row>
    <row r="42" spans="1:23" ht="19.5" x14ac:dyDescent="0.4">
      <c r="A42" s="6"/>
      <c r="B42" s="6"/>
      <c r="C42" s="6"/>
      <c r="D42" s="6"/>
      <c r="E42" s="6"/>
      <c r="F42" s="6"/>
      <c r="G42" s="6"/>
      <c r="H42" s="6"/>
      <c r="I42" s="5"/>
      <c r="J42" s="5"/>
      <c r="K42" s="5"/>
      <c r="L42" s="5"/>
      <c r="M42" s="5"/>
      <c r="N42" s="5"/>
      <c r="O42" s="5"/>
      <c r="P42" s="5"/>
      <c r="Q42" s="5"/>
      <c r="R42" s="5"/>
      <c r="S42" s="5"/>
      <c r="T42" s="5"/>
      <c r="U42" s="5"/>
      <c r="V42" s="5"/>
      <c r="W42" s="5"/>
    </row>
    <row r="43" spans="1:23" ht="21.2" customHeight="1" x14ac:dyDescent="0.4">
      <c r="A43" s="6"/>
      <c r="B43" s="6"/>
      <c r="C43" s="6"/>
      <c r="D43" s="6"/>
      <c r="E43" s="6"/>
      <c r="F43" s="6"/>
      <c r="G43" s="6"/>
      <c r="H43" s="6"/>
      <c r="I43" s="5"/>
      <c r="J43" s="5"/>
      <c r="K43" s="5"/>
      <c r="L43" s="5"/>
      <c r="M43" s="5"/>
      <c r="N43" s="5"/>
      <c r="O43" s="5"/>
      <c r="P43" s="5"/>
      <c r="Q43" s="5"/>
      <c r="R43" s="5"/>
      <c r="S43" s="5"/>
      <c r="T43" s="5"/>
      <c r="U43" s="5"/>
      <c r="V43" s="5"/>
      <c r="W43" s="5"/>
    </row>
    <row r="44" spans="1:23" ht="19.5" x14ac:dyDescent="0.4">
      <c r="A44" s="6"/>
      <c r="B44" s="6"/>
      <c r="C44" s="6"/>
      <c r="D44" s="6"/>
      <c r="E44" s="6"/>
      <c r="F44" s="6"/>
      <c r="G44" s="6"/>
      <c r="H44" s="6"/>
      <c r="I44" s="5"/>
      <c r="J44" s="5"/>
      <c r="K44" s="5"/>
      <c r="L44" s="5"/>
      <c r="M44" s="5"/>
      <c r="N44" s="5"/>
      <c r="O44" s="5"/>
      <c r="P44" s="5"/>
      <c r="Q44" s="5"/>
      <c r="R44" s="5"/>
      <c r="S44" s="5"/>
      <c r="T44" s="5"/>
      <c r="U44" s="5"/>
      <c r="V44" s="5"/>
      <c r="W44" s="5"/>
    </row>
    <row r="45" spans="1:23" ht="19.5" x14ac:dyDescent="0.4">
      <c r="A45" s="6"/>
      <c r="B45" s="6"/>
      <c r="C45" s="6"/>
      <c r="D45" s="6"/>
      <c r="E45" s="6"/>
      <c r="F45" s="6"/>
      <c r="G45" s="6"/>
      <c r="H45" s="6"/>
      <c r="I45" s="5"/>
      <c r="J45" s="5"/>
      <c r="K45" s="5"/>
      <c r="L45" s="5"/>
      <c r="M45" s="5"/>
      <c r="N45" s="5"/>
      <c r="O45" s="5"/>
      <c r="P45" s="5"/>
      <c r="Q45" s="5"/>
      <c r="R45" s="5"/>
      <c r="S45" s="5"/>
      <c r="T45" s="5"/>
      <c r="U45" s="5"/>
      <c r="V45" s="5"/>
      <c r="W45" s="5"/>
    </row>
    <row r="46" spans="1:23" ht="19.5" x14ac:dyDescent="0.4">
      <c r="A46" s="6"/>
      <c r="B46" s="6"/>
      <c r="C46" s="6"/>
      <c r="D46" s="6"/>
      <c r="E46" s="6"/>
      <c r="F46" s="6"/>
      <c r="G46" s="6"/>
      <c r="H46" s="6"/>
      <c r="I46" s="5"/>
      <c r="J46" s="5"/>
      <c r="K46" s="5"/>
      <c r="L46" s="5"/>
      <c r="M46" s="5"/>
      <c r="N46" s="5"/>
      <c r="O46" s="5"/>
      <c r="P46" s="5"/>
      <c r="Q46" s="5"/>
      <c r="R46" s="5"/>
      <c r="S46" s="5"/>
      <c r="T46" s="5"/>
      <c r="U46" s="5"/>
      <c r="V46" s="5"/>
      <c r="W46" s="5"/>
    </row>
    <row r="47" spans="1:23" ht="19.5" x14ac:dyDescent="0.4">
      <c r="A47" s="6"/>
      <c r="B47" s="6"/>
      <c r="C47" s="6"/>
      <c r="D47" s="6"/>
      <c r="E47" s="6"/>
      <c r="F47" s="6"/>
      <c r="G47" s="6"/>
      <c r="H47" s="6"/>
      <c r="I47" s="5"/>
      <c r="J47" s="5"/>
      <c r="K47" s="5"/>
      <c r="L47" s="5"/>
      <c r="M47" s="5"/>
      <c r="N47" s="5"/>
      <c r="O47" s="5"/>
      <c r="P47" s="5"/>
      <c r="Q47" s="5"/>
      <c r="R47" s="5"/>
      <c r="S47" s="5"/>
      <c r="T47" s="5"/>
      <c r="U47" s="5"/>
      <c r="V47" s="5"/>
      <c r="W47" s="5"/>
    </row>
    <row r="48" spans="1:23" ht="19.5" x14ac:dyDescent="0.4">
      <c r="A48" s="6"/>
      <c r="B48" s="6"/>
      <c r="C48" s="6"/>
      <c r="D48" s="6"/>
      <c r="E48" s="6"/>
      <c r="F48" s="6"/>
      <c r="G48" s="6"/>
      <c r="H48" s="6"/>
      <c r="I48" s="5"/>
      <c r="J48" s="5"/>
      <c r="K48" s="5"/>
      <c r="L48" s="5"/>
      <c r="M48" s="5"/>
      <c r="N48" s="5"/>
      <c r="O48" s="5"/>
      <c r="P48" s="5"/>
      <c r="Q48" s="5"/>
      <c r="R48" s="5"/>
      <c r="S48" s="5"/>
      <c r="T48" s="5"/>
      <c r="U48" s="5"/>
      <c r="V48" s="5"/>
      <c r="W48" s="5"/>
    </row>
    <row r="49" spans="1:23" ht="19.5" x14ac:dyDescent="0.4">
      <c r="A49" s="6"/>
      <c r="B49" s="6"/>
      <c r="C49" s="6"/>
      <c r="D49" s="6"/>
      <c r="E49" s="6"/>
      <c r="F49" s="6"/>
      <c r="G49" s="6"/>
      <c r="H49" s="6"/>
      <c r="I49" s="5"/>
      <c r="J49" s="5"/>
      <c r="K49" s="5"/>
      <c r="L49" s="5"/>
      <c r="M49" s="5"/>
      <c r="N49" s="5"/>
      <c r="O49" s="5"/>
      <c r="P49" s="5"/>
      <c r="Q49" s="5"/>
      <c r="R49" s="5"/>
      <c r="S49" s="5"/>
      <c r="T49" s="5"/>
      <c r="U49" s="5"/>
      <c r="V49" s="5"/>
      <c r="W49" s="5"/>
    </row>
    <row r="50" spans="1:23" ht="19.5" x14ac:dyDescent="0.4">
      <c r="A50" s="6"/>
      <c r="B50" s="6"/>
      <c r="C50" s="6"/>
      <c r="D50" s="6"/>
      <c r="E50" s="6"/>
      <c r="F50" s="6"/>
      <c r="G50" s="6"/>
      <c r="H50" s="6"/>
      <c r="I50" s="5"/>
      <c r="J50" s="5"/>
      <c r="K50" s="5"/>
      <c r="L50" s="5"/>
      <c r="M50" s="5"/>
      <c r="N50" s="5"/>
      <c r="O50" s="5"/>
      <c r="P50" s="5"/>
      <c r="Q50" s="5"/>
      <c r="R50" s="5"/>
      <c r="S50" s="5"/>
      <c r="T50" s="5"/>
      <c r="U50" s="5"/>
      <c r="V50" s="5"/>
      <c r="W50" s="5"/>
    </row>
    <row r="51" spans="1:23" ht="19.5" x14ac:dyDescent="0.4">
      <c r="A51" s="6"/>
      <c r="B51" s="6"/>
      <c r="C51" s="6"/>
      <c r="D51" s="6"/>
      <c r="E51" s="6"/>
      <c r="F51" s="6"/>
      <c r="G51" s="6"/>
      <c r="H51" s="6"/>
      <c r="I51" s="5"/>
      <c r="J51" s="5"/>
      <c r="K51" s="5"/>
      <c r="L51" s="5"/>
      <c r="M51" s="5"/>
      <c r="N51" s="5"/>
      <c r="O51" s="5"/>
      <c r="P51" s="5"/>
      <c r="Q51" s="5"/>
      <c r="R51" s="5"/>
      <c r="S51" s="5"/>
      <c r="T51" s="5"/>
      <c r="U51" s="5"/>
      <c r="V51" s="5"/>
      <c r="W51" s="5"/>
    </row>
    <row r="52" spans="1:23" ht="19.5" x14ac:dyDescent="0.4">
      <c r="A52" s="6"/>
      <c r="B52" s="6"/>
      <c r="C52" s="6"/>
      <c r="D52" s="6"/>
      <c r="E52" s="6"/>
      <c r="F52" s="6"/>
      <c r="G52" s="6"/>
      <c r="H52" s="6"/>
      <c r="I52" s="5"/>
      <c r="J52" s="5"/>
      <c r="K52" s="5"/>
      <c r="L52" s="5"/>
      <c r="M52" s="5"/>
      <c r="N52" s="5"/>
      <c r="O52" s="5"/>
      <c r="P52" s="5"/>
      <c r="Q52" s="5"/>
      <c r="R52" s="5"/>
      <c r="S52" s="5"/>
      <c r="T52" s="5"/>
      <c r="U52" s="5"/>
      <c r="V52" s="5"/>
      <c r="W52" s="5"/>
    </row>
    <row r="53" spans="1:23" x14ac:dyDescent="0.25">
      <c r="A53" s="5"/>
      <c r="B53" s="5"/>
      <c r="C53" s="5"/>
      <c r="D53" s="5"/>
      <c r="E53" s="5"/>
      <c r="F53" s="5"/>
      <c r="G53" s="5"/>
      <c r="H53" s="5"/>
      <c r="I53" s="5"/>
      <c r="J53" s="5"/>
      <c r="K53" s="5"/>
      <c r="L53" s="5"/>
      <c r="M53" s="5"/>
      <c r="N53" s="5"/>
      <c r="O53" s="5"/>
      <c r="P53" s="5"/>
      <c r="Q53" s="5"/>
      <c r="R53" s="5"/>
      <c r="S53" s="5"/>
      <c r="T53" s="5"/>
      <c r="U53" s="5"/>
      <c r="V53" s="5"/>
      <c r="W53" s="5"/>
    </row>
    <row r="54" spans="1:23" x14ac:dyDescent="0.25">
      <c r="A54" s="5"/>
      <c r="B54" s="5"/>
      <c r="C54" s="5"/>
      <c r="D54" s="5"/>
      <c r="E54" s="5"/>
      <c r="F54" s="5"/>
      <c r="G54" s="5"/>
      <c r="H54" s="5"/>
      <c r="I54" s="5"/>
      <c r="J54" s="5"/>
      <c r="K54" s="5"/>
      <c r="L54" s="5"/>
      <c r="M54" s="5"/>
      <c r="N54" s="5"/>
      <c r="O54" s="5"/>
      <c r="P54" s="5"/>
      <c r="Q54" s="5"/>
      <c r="R54" s="5"/>
      <c r="S54" s="5"/>
      <c r="T54" s="5"/>
      <c r="U54" s="5"/>
      <c r="V54" s="5"/>
      <c r="W54" s="5"/>
    </row>
    <row r="55" spans="1:23" x14ac:dyDescent="0.25">
      <c r="A55" s="5"/>
      <c r="B55" s="5"/>
      <c r="C55" s="5"/>
      <c r="D55" s="5"/>
      <c r="E55" s="5"/>
      <c r="F55" s="5"/>
      <c r="G55" s="5"/>
      <c r="H55" s="5"/>
      <c r="I55" s="5"/>
      <c r="J55" s="5"/>
      <c r="K55" s="5"/>
      <c r="L55" s="5"/>
      <c r="M55" s="5"/>
      <c r="N55" s="5"/>
      <c r="O55" s="5"/>
      <c r="P55" s="5"/>
      <c r="Q55" s="5"/>
      <c r="R55" s="5"/>
      <c r="S55" s="5"/>
      <c r="T55" s="5"/>
      <c r="U55" s="5"/>
      <c r="V55" s="5"/>
      <c r="W55" s="5"/>
    </row>
    <row r="56" spans="1:23" x14ac:dyDescent="0.25">
      <c r="A56" s="5"/>
      <c r="B56" s="5"/>
      <c r="C56" s="5"/>
      <c r="D56" s="5"/>
      <c r="E56" s="5"/>
      <c r="F56" s="5"/>
      <c r="G56" s="5"/>
      <c r="H56" s="5"/>
      <c r="I56" s="5"/>
      <c r="J56" s="5"/>
      <c r="K56" s="5"/>
      <c r="L56" s="5"/>
    </row>
    <row r="57" spans="1:23" x14ac:dyDescent="0.25">
      <c r="A57" s="5"/>
      <c r="B57" s="5"/>
      <c r="C57" s="5"/>
      <c r="D57" s="5"/>
      <c r="E57" s="5"/>
      <c r="F57" s="5"/>
      <c r="G57" s="5"/>
      <c r="H57" s="5"/>
      <c r="I57" s="5"/>
      <c r="J57" s="5"/>
      <c r="K57" s="5"/>
      <c r="L57" s="5"/>
    </row>
    <row r="58" spans="1:23" x14ac:dyDescent="0.25">
      <c r="A58" s="5"/>
      <c r="B58" s="5"/>
      <c r="C58" s="5"/>
      <c r="D58" s="5"/>
      <c r="E58" s="5"/>
      <c r="F58" s="5"/>
      <c r="G58" s="5"/>
      <c r="H58" s="5"/>
      <c r="I58" s="5"/>
      <c r="J58" s="5"/>
      <c r="K58" s="5"/>
      <c r="L58" s="5"/>
    </row>
    <row r="59" spans="1:23" x14ac:dyDescent="0.25">
      <c r="A59" s="5"/>
      <c r="B59" s="5"/>
      <c r="C59" s="5"/>
      <c r="D59" s="5"/>
      <c r="E59" s="5"/>
      <c r="F59" s="5"/>
      <c r="G59" s="5"/>
      <c r="H59" s="5"/>
      <c r="I59" s="5"/>
      <c r="J59" s="5"/>
      <c r="K59" s="5"/>
      <c r="L59" s="5"/>
    </row>
    <row r="60" spans="1:23" x14ac:dyDescent="0.25">
      <c r="A60" s="5"/>
      <c r="B60" s="5"/>
      <c r="C60" s="5"/>
      <c r="D60" s="5"/>
      <c r="E60" s="5"/>
      <c r="F60" s="5"/>
      <c r="G60" s="5"/>
      <c r="H60" s="5"/>
      <c r="I60" s="5"/>
      <c r="J60" s="5"/>
      <c r="K60" s="5"/>
      <c r="L60" s="5"/>
    </row>
    <row r="61" spans="1:23" x14ac:dyDescent="0.25">
      <c r="A61" s="5"/>
      <c r="B61" s="5"/>
      <c r="C61" s="5"/>
      <c r="D61" s="5"/>
      <c r="E61" s="5"/>
      <c r="F61" s="5"/>
      <c r="G61" s="5"/>
      <c r="H61" s="5"/>
      <c r="I61" s="5"/>
      <c r="J61" s="5"/>
      <c r="K61" s="5"/>
      <c r="L61" s="5"/>
    </row>
    <row r="62" spans="1:23" x14ac:dyDescent="0.25">
      <c r="A62" s="5"/>
      <c r="B62" s="5"/>
      <c r="C62" s="5"/>
      <c r="D62" s="5"/>
      <c r="E62" s="5"/>
      <c r="F62" s="5"/>
      <c r="G62" s="5"/>
      <c r="H62" s="5"/>
      <c r="I62" s="5"/>
      <c r="J62" s="5"/>
      <c r="K62" s="5"/>
      <c r="L62" s="5"/>
    </row>
    <row r="63" spans="1:23" x14ac:dyDescent="0.25">
      <c r="A63" s="5"/>
      <c r="B63" s="5"/>
      <c r="C63" s="5"/>
      <c r="D63" s="5"/>
      <c r="E63" s="5"/>
      <c r="F63" s="5"/>
      <c r="G63" s="5"/>
      <c r="H63" s="5"/>
      <c r="I63" s="5"/>
      <c r="J63" s="5"/>
      <c r="K63" s="5"/>
      <c r="L63" s="5"/>
    </row>
    <row r="64" spans="1:23" x14ac:dyDescent="0.25">
      <c r="A64" s="5"/>
      <c r="B64" s="5"/>
      <c r="C64" s="5"/>
      <c r="D64" s="5"/>
      <c r="E64" s="5"/>
      <c r="F64" s="5"/>
      <c r="G64" s="5"/>
      <c r="H64" s="5"/>
      <c r="I64" s="5"/>
      <c r="J64" s="5"/>
      <c r="K64" s="5"/>
      <c r="L64" s="5"/>
    </row>
    <row r="65" spans="1:12" x14ac:dyDescent="0.25">
      <c r="A65" s="5"/>
      <c r="B65" s="5"/>
      <c r="C65" s="5"/>
      <c r="D65" s="5"/>
      <c r="E65" s="5"/>
      <c r="F65" s="5"/>
      <c r="G65" s="5"/>
      <c r="H65" s="5"/>
      <c r="I65" s="5"/>
      <c r="J65" s="5"/>
      <c r="K65" s="5"/>
      <c r="L65" s="5"/>
    </row>
    <row r="66" spans="1:12" x14ac:dyDescent="0.25">
      <c r="A66" s="5"/>
      <c r="B66" s="5"/>
      <c r="C66" s="5"/>
      <c r="D66" s="5"/>
      <c r="E66" s="5"/>
      <c r="F66" s="5"/>
      <c r="G66" s="5"/>
      <c r="H66" s="5"/>
      <c r="I66" s="5"/>
      <c r="J66" s="5"/>
      <c r="K66" s="5"/>
      <c r="L66" s="5"/>
    </row>
    <row r="67" spans="1:12" x14ac:dyDescent="0.25">
      <c r="A67" s="5"/>
      <c r="B67" s="5"/>
      <c r="C67" s="5"/>
      <c r="D67" s="5"/>
      <c r="E67" s="5"/>
      <c r="F67" s="5"/>
      <c r="G67" s="5"/>
      <c r="H67" s="5"/>
      <c r="I67" s="5"/>
      <c r="J67" s="5"/>
      <c r="K67" s="5"/>
      <c r="L67" s="5"/>
    </row>
  </sheetData>
  <sheetProtection algorithmName="SHA-512" hashValue="FywwCRJNIdNdj8MJ4/VBlH9aq2N4PyUP6ao/QNJh9/uxx++JZM+oVsOI5YZe15lYR0A2KG6U0vZhqJ9HrnUc6g==" saltValue="N8ZkqGE9FoOWIR9OqsXMLA==" spinCount="100000" sheet="1" objects="1" scenarios="1"/>
  <mergeCells count="5">
    <mergeCell ref="G5:H5"/>
    <mergeCell ref="C2:D2"/>
    <mergeCell ref="C3:D3"/>
    <mergeCell ref="B5:D5"/>
    <mergeCell ref="E2:H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37D9D36-8485-4F22-A0C9-57159BD4BC5C}">
          <x14:formula1>
            <xm:f>'3.Lists scores(do not delete)'!$D$2:$D$5</xm:f>
          </x14:formula1>
          <xm:sqref>H35:H39 H9:H12 H14:H17 H19:H22 H24:H29 H31:H33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4C113-6A2D-4CBA-84DE-26A13AFC3239}">
  <sheetPr codeName="Sheet9">
    <tabColor rgb="FFC00000"/>
  </sheetPr>
  <dimension ref="A1:U53"/>
  <sheetViews>
    <sheetView showGridLines="0" zoomScale="90" zoomScaleNormal="90" workbookViewId="0">
      <selection activeCell="K3" sqref="K3"/>
    </sheetView>
  </sheetViews>
  <sheetFormatPr baseColWidth="10" defaultColWidth="8.85546875" defaultRowHeight="15" x14ac:dyDescent="0.25"/>
  <cols>
    <col min="1" max="1" width="4.7109375" customWidth="1"/>
    <col min="2" max="2" width="13.28515625" style="1" customWidth="1"/>
    <col min="3" max="3" width="43.28515625" bestFit="1" customWidth="1"/>
    <col min="4" max="7" width="20.7109375" customWidth="1"/>
    <col min="8" max="9" width="12.7109375" customWidth="1"/>
    <col min="11" max="16" width="38.7109375" customWidth="1"/>
    <col min="22" max="22" width="11.85546875" bestFit="1" customWidth="1"/>
  </cols>
  <sheetData>
    <row r="1" spans="1:21" ht="20.25" customHeight="1" thickBot="1" x14ac:dyDescent="0.3">
      <c r="A1" s="5"/>
      <c r="B1" s="91"/>
      <c r="C1" s="5"/>
      <c r="D1" s="5"/>
      <c r="E1" s="5"/>
      <c r="F1" s="5"/>
      <c r="G1" s="5"/>
      <c r="H1" s="5"/>
      <c r="I1" s="5"/>
      <c r="J1" s="5"/>
      <c r="K1" s="5"/>
      <c r="L1" s="5"/>
      <c r="M1" s="5"/>
      <c r="N1" s="5"/>
    </row>
    <row r="2" spans="1:21" ht="80.099999999999994" customHeight="1" thickBot="1" x14ac:dyDescent="0.3">
      <c r="A2" s="5"/>
      <c r="B2" s="16"/>
      <c r="C2" s="444" t="s">
        <v>28</v>
      </c>
      <c r="D2" s="444"/>
      <c r="E2" s="185"/>
      <c r="F2" s="444" t="s">
        <v>29</v>
      </c>
      <c r="G2" s="444"/>
      <c r="H2" s="444"/>
      <c r="I2" s="444"/>
      <c r="J2" s="5"/>
      <c r="K2" s="5"/>
      <c r="L2" s="5"/>
      <c r="M2" s="5"/>
      <c r="N2" s="5"/>
    </row>
    <row r="3" spans="1:21" ht="210.75" customHeight="1" thickBot="1" x14ac:dyDescent="0.3">
      <c r="A3" s="5"/>
      <c r="B3" s="449" t="s">
        <v>132</v>
      </c>
      <c r="C3" s="449"/>
      <c r="D3" s="449"/>
      <c r="E3" s="449"/>
      <c r="F3" s="449"/>
      <c r="G3" s="449"/>
      <c r="H3" s="449"/>
      <c r="I3" s="449"/>
      <c r="J3" s="5"/>
      <c r="K3" s="5"/>
      <c r="L3" s="5"/>
      <c r="M3" s="5"/>
      <c r="N3" s="5"/>
    </row>
    <row r="4" spans="1:21" ht="15.75" customHeight="1" thickBot="1" x14ac:dyDescent="0.3">
      <c r="A4" s="5"/>
      <c r="B4" s="91"/>
      <c r="C4" s="5"/>
      <c r="D4" s="5"/>
      <c r="E4" s="5"/>
      <c r="F4" s="5"/>
      <c r="G4" s="5"/>
      <c r="H4" s="5"/>
      <c r="I4" s="5"/>
      <c r="J4" s="5"/>
      <c r="K4" s="5"/>
      <c r="L4" s="5"/>
      <c r="M4" s="5"/>
      <c r="N4" s="5"/>
    </row>
    <row r="5" spans="1:21" ht="30.2" customHeight="1" x14ac:dyDescent="0.25">
      <c r="A5" s="5"/>
      <c r="B5" s="462" t="s">
        <v>133</v>
      </c>
      <c r="C5" s="463"/>
      <c r="D5" s="463"/>
      <c r="E5" s="463"/>
      <c r="F5" s="463"/>
      <c r="G5" s="463"/>
      <c r="H5" s="463"/>
      <c r="I5" s="464"/>
      <c r="J5" s="5"/>
      <c r="K5" s="5"/>
      <c r="L5" s="5"/>
      <c r="M5" s="5"/>
      <c r="N5" s="5"/>
      <c r="O5" s="5"/>
      <c r="P5" s="5"/>
      <c r="Q5" s="5"/>
      <c r="R5" s="5"/>
      <c r="S5" s="5"/>
      <c r="T5" s="5"/>
      <c r="U5" s="5"/>
    </row>
    <row r="6" spans="1:21" ht="20.100000000000001" customHeight="1" thickBot="1" x14ac:dyDescent="0.4">
      <c r="A6" s="5"/>
      <c r="B6" s="465" t="s">
        <v>134</v>
      </c>
      <c r="C6" s="466"/>
      <c r="D6" s="466"/>
      <c r="E6" s="466"/>
      <c r="F6" s="466"/>
      <c r="G6" s="466"/>
      <c r="H6" s="466"/>
      <c r="I6" s="467"/>
      <c r="J6" s="5"/>
      <c r="K6" s="5"/>
      <c r="L6" s="5"/>
      <c r="M6" s="5"/>
      <c r="N6" s="5"/>
      <c r="O6" s="5"/>
      <c r="P6" s="5"/>
      <c r="Q6" s="5"/>
      <c r="R6" s="5"/>
      <c r="S6" s="5"/>
      <c r="T6" s="5"/>
      <c r="U6" s="5"/>
    </row>
    <row r="7" spans="1:21" ht="20.100000000000001" customHeight="1" x14ac:dyDescent="0.35">
      <c r="A7" s="5"/>
      <c r="B7" s="161">
        <v>3</v>
      </c>
      <c r="C7" s="460" t="s">
        <v>135</v>
      </c>
      <c r="D7" s="460"/>
      <c r="E7" s="460"/>
      <c r="F7" s="460"/>
      <c r="G7" s="460"/>
      <c r="H7" s="460"/>
      <c r="I7" s="461"/>
      <c r="J7" s="5"/>
      <c r="K7" s="468" t="s">
        <v>136</v>
      </c>
      <c r="L7" s="469"/>
      <c r="M7" s="469"/>
      <c r="N7" s="469"/>
      <c r="O7" s="469"/>
      <c r="P7" s="469"/>
      <c r="Q7" s="5"/>
      <c r="R7" s="5"/>
      <c r="S7" s="5"/>
      <c r="T7" s="5"/>
    </row>
    <row r="8" spans="1:21" ht="20.100000000000001" customHeight="1" x14ac:dyDescent="0.35">
      <c r="A8" s="5"/>
      <c r="B8" s="161">
        <v>1</v>
      </c>
      <c r="C8" s="460" t="s">
        <v>137</v>
      </c>
      <c r="D8" s="460"/>
      <c r="E8" s="460"/>
      <c r="F8" s="460"/>
      <c r="G8" s="460"/>
      <c r="H8" s="460"/>
      <c r="I8" s="461"/>
      <c r="J8" s="5"/>
      <c r="K8" s="236" t="s">
        <v>95</v>
      </c>
      <c r="L8" s="237" t="s">
        <v>96</v>
      </c>
      <c r="M8" s="237" t="s">
        <v>99</v>
      </c>
      <c r="N8" s="237" t="s">
        <v>101</v>
      </c>
      <c r="O8" s="237" t="s">
        <v>138</v>
      </c>
      <c r="P8" s="237" t="s">
        <v>107</v>
      </c>
      <c r="Q8" s="5"/>
      <c r="R8" s="5"/>
      <c r="S8" s="5"/>
      <c r="T8" s="5"/>
    </row>
    <row r="9" spans="1:21" ht="20.100000000000001" customHeight="1" x14ac:dyDescent="0.35">
      <c r="A9" s="5"/>
      <c r="B9" s="161">
        <v>0</v>
      </c>
      <c r="C9" s="460" t="s">
        <v>139</v>
      </c>
      <c r="D9" s="460"/>
      <c r="E9" s="460"/>
      <c r="F9" s="460"/>
      <c r="G9" s="460"/>
      <c r="H9" s="460"/>
      <c r="I9" s="461"/>
      <c r="J9" s="5"/>
      <c r="K9" s="162" t="s">
        <v>97</v>
      </c>
      <c r="L9" s="115" t="s">
        <v>109</v>
      </c>
      <c r="M9" s="115" t="s">
        <v>114</v>
      </c>
      <c r="N9" s="115" t="s">
        <v>118</v>
      </c>
      <c r="O9" s="115" t="s">
        <v>124</v>
      </c>
      <c r="P9" s="115" t="s">
        <v>140</v>
      </c>
      <c r="Q9" s="5"/>
      <c r="R9" s="5"/>
      <c r="S9" s="5"/>
      <c r="T9" s="5"/>
    </row>
    <row r="10" spans="1:21" ht="20.100000000000001" customHeight="1" x14ac:dyDescent="0.35">
      <c r="A10" s="5"/>
      <c r="B10" s="234" t="s">
        <v>141</v>
      </c>
      <c r="C10" s="235" t="s">
        <v>142</v>
      </c>
      <c r="D10" s="177" t="s">
        <v>143</v>
      </c>
      <c r="E10" s="177" t="s">
        <v>144</v>
      </c>
      <c r="F10" s="177" t="s">
        <v>145</v>
      </c>
      <c r="G10" s="177" t="s">
        <v>146</v>
      </c>
      <c r="H10" s="177" t="s">
        <v>147</v>
      </c>
      <c r="I10" s="178" t="s">
        <v>148</v>
      </c>
      <c r="J10" s="5"/>
      <c r="K10" s="162" t="s">
        <v>100</v>
      </c>
      <c r="L10" s="115" t="s">
        <v>111</v>
      </c>
      <c r="M10" s="115" t="s">
        <v>115</v>
      </c>
      <c r="N10" s="115" t="s">
        <v>119</v>
      </c>
      <c r="O10" s="115" t="s">
        <v>125</v>
      </c>
      <c r="P10" s="115" t="s">
        <v>128</v>
      </c>
      <c r="Q10" s="5"/>
      <c r="R10" s="5"/>
      <c r="S10" s="5"/>
      <c r="T10" s="5"/>
    </row>
    <row r="11" spans="1:21" ht="20.100000000000001" customHeight="1" x14ac:dyDescent="0.35">
      <c r="A11" s="5"/>
      <c r="B11" s="455" t="s">
        <v>95</v>
      </c>
      <c r="C11" s="124" t="s">
        <v>97</v>
      </c>
      <c r="D11" s="332">
        <v>3</v>
      </c>
      <c r="E11" s="332">
        <v>3</v>
      </c>
      <c r="F11" s="332">
        <v>2</v>
      </c>
      <c r="G11" s="332">
        <v>2</v>
      </c>
      <c r="H11" s="197">
        <f>(D11*$D$37+E11*$E$37+F11*$F$37)*F11</f>
        <v>4.8000000000000007</v>
      </c>
      <c r="I11" s="248">
        <f>(D11*$D$37+E11*$E$37+G11*$G$37)*G11</f>
        <v>4.8000000000000007</v>
      </c>
      <c r="J11" s="5"/>
      <c r="K11" s="162" t="s">
        <v>102</v>
      </c>
      <c r="L11" s="115" t="s">
        <v>112</v>
      </c>
      <c r="M11" s="115" t="s">
        <v>116</v>
      </c>
      <c r="N11" s="115" t="s">
        <v>120</v>
      </c>
      <c r="O11" s="115" t="s">
        <v>126</v>
      </c>
      <c r="P11" s="115" t="s">
        <v>129</v>
      </c>
      <c r="Q11" s="5"/>
      <c r="R11" s="5"/>
      <c r="S11" s="5"/>
      <c r="T11" s="5"/>
    </row>
    <row r="12" spans="1:21" ht="20.100000000000001" customHeight="1" x14ac:dyDescent="0.35">
      <c r="A12" s="5"/>
      <c r="B12" s="453"/>
      <c r="C12" s="124" t="s">
        <v>100</v>
      </c>
      <c r="D12" s="332">
        <v>3</v>
      </c>
      <c r="E12" s="332">
        <v>3</v>
      </c>
      <c r="F12" s="332">
        <v>1</v>
      </c>
      <c r="G12" s="332">
        <v>1</v>
      </c>
      <c r="H12" s="197">
        <f t="shared" ref="H12:H36" si="0">(D12*$D$37+E12*$E$37+F12*$F$37)*F12</f>
        <v>1.8000000000000003</v>
      </c>
      <c r="I12" s="248">
        <f t="shared" ref="I12:I36" si="1">(D12*$D$37+E12*$E$37+G12*$G$37)*G12</f>
        <v>1.8000000000000003</v>
      </c>
      <c r="J12" s="5"/>
      <c r="K12" s="162" t="s">
        <v>105</v>
      </c>
      <c r="L12" s="115" t="s">
        <v>113</v>
      </c>
      <c r="M12" s="115" t="s">
        <v>117</v>
      </c>
      <c r="N12" s="115" t="s">
        <v>121</v>
      </c>
      <c r="O12" s="170"/>
      <c r="P12" s="115" t="s">
        <v>130</v>
      </c>
      <c r="Q12" s="5"/>
      <c r="R12" s="5"/>
      <c r="S12" s="5"/>
      <c r="T12" s="5"/>
    </row>
    <row r="13" spans="1:21" ht="20.100000000000001" customHeight="1" x14ac:dyDescent="0.35">
      <c r="A13" s="5"/>
      <c r="B13" s="453"/>
      <c r="C13" s="124" t="s">
        <v>102</v>
      </c>
      <c r="D13" s="332">
        <v>2</v>
      </c>
      <c r="E13" s="332">
        <v>2</v>
      </c>
      <c r="F13" s="332">
        <v>2</v>
      </c>
      <c r="G13" s="332">
        <v>2</v>
      </c>
      <c r="H13" s="197">
        <f t="shared" si="0"/>
        <v>4</v>
      </c>
      <c r="I13" s="248">
        <f t="shared" si="1"/>
        <v>4</v>
      </c>
      <c r="J13" s="5"/>
      <c r="K13" s="168"/>
      <c r="L13" s="170"/>
      <c r="M13" s="170"/>
      <c r="N13" s="115" t="s">
        <v>122</v>
      </c>
      <c r="O13" s="170"/>
      <c r="P13" s="115" t="s">
        <v>131</v>
      </c>
      <c r="Q13" s="5"/>
      <c r="R13" s="5"/>
      <c r="S13" s="5"/>
      <c r="T13" s="5"/>
    </row>
    <row r="14" spans="1:21" ht="20.100000000000001" customHeight="1" thickBot="1" x14ac:dyDescent="0.4">
      <c r="A14" s="5"/>
      <c r="B14" s="454"/>
      <c r="C14" s="124" t="s">
        <v>105</v>
      </c>
      <c r="D14" s="332">
        <v>3</v>
      </c>
      <c r="E14" s="332">
        <v>3</v>
      </c>
      <c r="F14" s="332">
        <v>3</v>
      </c>
      <c r="G14" s="332">
        <v>3</v>
      </c>
      <c r="H14" s="197">
        <f t="shared" si="0"/>
        <v>9</v>
      </c>
      <c r="I14" s="248">
        <f t="shared" si="1"/>
        <v>9</v>
      </c>
      <c r="J14" s="5"/>
      <c r="K14" s="169"/>
      <c r="L14" s="171"/>
      <c r="M14" s="171"/>
      <c r="N14" s="117" t="s">
        <v>123</v>
      </c>
      <c r="O14" s="171"/>
      <c r="P14" s="117"/>
      <c r="Q14" s="5"/>
      <c r="R14" s="5"/>
      <c r="S14" s="5"/>
      <c r="T14" s="5"/>
    </row>
    <row r="15" spans="1:21" ht="20.100000000000001" customHeight="1" thickBot="1" x14ac:dyDescent="0.4">
      <c r="A15" s="5"/>
      <c r="B15" s="455" t="s">
        <v>96</v>
      </c>
      <c r="C15" s="124" t="s">
        <v>109</v>
      </c>
      <c r="D15" s="332">
        <v>1</v>
      </c>
      <c r="E15" s="332">
        <v>1</v>
      </c>
      <c r="F15" s="332">
        <v>1</v>
      </c>
      <c r="G15" s="332">
        <v>2</v>
      </c>
      <c r="H15" s="197">
        <f t="shared" si="0"/>
        <v>1</v>
      </c>
      <c r="I15" s="248">
        <f t="shared" si="1"/>
        <v>3.2</v>
      </c>
      <c r="J15" s="5"/>
      <c r="K15" s="5"/>
      <c r="L15" s="5"/>
      <c r="M15" s="5"/>
      <c r="N15" s="5"/>
      <c r="O15" s="5"/>
      <c r="P15" s="5"/>
      <c r="Q15" s="5"/>
      <c r="R15" s="5"/>
      <c r="S15" s="5"/>
      <c r="T15" s="5"/>
    </row>
    <row r="16" spans="1:21" ht="20.100000000000001" customHeight="1" thickBot="1" x14ac:dyDescent="0.4">
      <c r="A16" s="5"/>
      <c r="B16" s="453"/>
      <c r="C16" s="124" t="s">
        <v>111</v>
      </c>
      <c r="D16" s="332">
        <v>1</v>
      </c>
      <c r="E16" s="332">
        <v>1</v>
      </c>
      <c r="F16" s="332">
        <v>1</v>
      </c>
      <c r="G16" s="332">
        <v>2</v>
      </c>
      <c r="H16" s="197">
        <f t="shared" si="0"/>
        <v>1</v>
      </c>
      <c r="I16" s="248">
        <f t="shared" si="1"/>
        <v>3.2</v>
      </c>
      <c r="J16" s="5"/>
      <c r="K16" s="472" t="s">
        <v>149</v>
      </c>
      <c r="L16" s="473"/>
      <c r="M16" s="473"/>
      <c r="N16" s="473"/>
      <c r="O16" s="473"/>
      <c r="P16" s="474"/>
      <c r="Q16" s="5"/>
      <c r="R16" s="5"/>
      <c r="S16" s="5"/>
      <c r="T16" s="5"/>
    </row>
    <row r="17" spans="1:20" ht="20.100000000000001" customHeight="1" thickBot="1" x14ac:dyDescent="0.4">
      <c r="A17" s="5"/>
      <c r="B17" s="453"/>
      <c r="C17" s="124" t="s">
        <v>112</v>
      </c>
      <c r="D17" s="332">
        <v>1</v>
      </c>
      <c r="E17" s="332">
        <v>1</v>
      </c>
      <c r="F17" s="332">
        <v>1</v>
      </c>
      <c r="G17" s="332">
        <v>2</v>
      </c>
      <c r="H17" s="197">
        <f t="shared" si="0"/>
        <v>1</v>
      </c>
      <c r="I17" s="248">
        <f t="shared" si="1"/>
        <v>3.2</v>
      </c>
      <c r="J17" s="5"/>
      <c r="K17" s="238" t="s">
        <v>141</v>
      </c>
      <c r="L17" s="210" t="s">
        <v>142</v>
      </c>
      <c r="M17" s="210" t="s">
        <v>143</v>
      </c>
      <c r="N17" s="210" t="s">
        <v>144</v>
      </c>
      <c r="O17" s="210" t="s">
        <v>145</v>
      </c>
      <c r="P17" s="239" t="s">
        <v>146</v>
      </c>
      <c r="Q17" s="5"/>
      <c r="R17" s="5"/>
      <c r="S17" s="5"/>
      <c r="T17" s="5"/>
    </row>
    <row r="18" spans="1:20" ht="20.100000000000001" customHeight="1" x14ac:dyDescent="0.35">
      <c r="A18" s="5"/>
      <c r="B18" s="454"/>
      <c r="C18" s="124" t="s">
        <v>113</v>
      </c>
      <c r="D18" s="332">
        <v>1</v>
      </c>
      <c r="E18" s="332">
        <v>1</v>
      </c>
      <c r="F18" s="332">
        <v>1</v>
      </c>
      <c r="G18" s="332">
        <v>1</v>
      </c>
      <c r="H18" s="197">
        <f t="shared" si="0"/>
        <v>1</v>
      </c>
      <c r="I18" s="248">
        <f t="shared" si="1"/>
        <v>1</v>
      </c>
      <c r="J18" s="5"/>
      <c r="K18" s="453" t="s">
        <v>95</v>
      </c>
      <c r="L18" s="121" t="s">
        <v>97</v>
      </c>
      <c r="M18" s="242">
        <v>3</v>
      </c>
      <c r="N18" s="242">
        <v>3</v>
      </c>
      <c r="O18" s="242">
        <v>2</v>
      </c>
      <c r="P18" s="243">
        <v>2</v>
      </c>
      <c r="Q18" s="5"/>
      <c r="R18" s="5"/>
      <c r="S18" s="5"/>
      <c r="T18" s="5"/>
    </row>
    <row r="19" spans="1:20" ht="20.100000000000001" customHeight="1" x14ac:dyDescent="0.35">
      <c r="A19" s="5"/>
      <c r="B19" s="455" t="s">
        <v>99</v>
      </c>
      <c r="C19" s="124" t="s">
        <v>114</v>
      </c>
      <c r="D19" s="332">
        <v>3</v>
      </c>
      <c r="E19" s="332">
        <v>2</v>
      </c>
      <c r="F19" s="332">
        <v>3</v>
      </c>
      <c r="G19" s="332">
        <v>3</v>
      </c>
      <c r="H19" s="197">
        <f t="shared" si="0"/>
        <v>8.3999999999999986</v>
      </c>
      <c r="I19" s="248">
        <f t="shared" si="1"/>
        <v>8.3999999999999986</v>
      </c>
      <c r="J19" s="5"/>
      <c r="K19" s="453"/>
      <c r="L19" s="124" t="s">
        <v>100</v>
      </c>
      <c r="M19" s="244">
        <v>3</v>
      </c>
      <c r="N19" s="244">
        <v>3</v>
      </c>
      <c r="O19" s="244">
        <v>1</v>
      </c>
      <c r="P19" s="245">
        <v>1</v>
      </c>
      <c r="Q19" s="5"/>
      <c r="R19" s="5"/>
      <c r="S19" s="5"/>
      <c r="T19" s="5"/>
    </row>
    <row r="20" spans="1:20" ht="20.100000000000001" customHeight="1" x14ac:dyDescent="0.35">
      <c r="A20" s="5"/>
      <c r="B20" s="453"/>
      <c r="C20" s="124" t="s">
        <v>115</v>
      </c>
      <c r="D20" s="332">
        <v>2</v>
      </c>
      <c r="E20" s="332">
        <v>1</v>
      </c>
      <c r="F20" s="332">
        <v>2</v>
      </c>
      <c r="G20" s="332">
        <v>2</v>
      </c>
      <c r="H20" s="197">
        <f t="shared" si="0"/>
        <v>3.6</v>
      </c>
      <c r="I20" s="248">
        <f t="shared" si="1"/>
        <v>3.6</v>
      </c>
      <c r="J20" s="5"/>
      <c r="K20" s="453"/>
      <c r="L20" s="124" t="s">
        <v>102</v>
      </c>
      <c r="M20" s="244">
        <v>2</v>
      </c>
      <c r="N20" s="244">
        <v>2</v>
      </c>
      <c r="O20" s="244">
        <v>2</v>
      </c>
      <c r="P20" s="245">
        <v>2</v>
      </c>
      <c r="Q20" s="5"/>
      <c r="R20" s="5"/>
      <c r="S20" s="5"/>
      <c r="T20" s="5"/>
    </row>
    <row r="21" spans="1:20" ht="20.100000000000001" customHeight="1" x14ac:dyDescent="0.35">
      <c r="A21" s="5"/>
      <c r="B21" s="453"/>
      <c r="C21" s="124" t="s">
        <v>116</v>
      </c>
      <c r="D21" s="332">
        <v>1</v>
      </c>
      <c r="E21" s="332">
        <v>1</v>
      </c>
      <c r="F21" s="332">
        <v>2</v>
      </c>
      <c r="G21" s="332">
        <v>2</v>
      </c>
      <c r="H21" s="197">
        <f t="shared" si="0"/>
        <v>3.2</v>
      </c>
      <c r="I21" s="248">
        <f t="shared" si="1"/>
        <v>3.2</v>
      </c>
      <c r="J21" s="5"/>
      <c r="K21" s="454"/>
      <c r="L21" s="124" t="s">
        <v>105</v>
      </c>
      <c r="M21" s="244">
        <v>3</v>
      </c>
      <c r="N21" s="244">
        <v>3</v>
      </c>
      <c r="O21" s="244">
        <v>3</v>
      </c>
      <c r="P21" s="245">
        <v>3</v>
      </c>
      <c r="Q21" s="5"/>
      <c r="R21" s="5"/>
      <c r="S21" s="5"/>
      <c r="T21" s="5"/>
    </row>
    <row r="22" spans="1:20" ht="20.100000000000001" customHeight="1" x14ac:dyDescent="0.35">
      <c r="A22" s="5"/>
      <c r="B22" s="454"/>
      <c r="C22" s="124" t="s">
        <v>117</v>
      </c>
      <c r="D22" s="332">
        <v>3</v>
      </c>
      <c r="E22" s="332">
        <v>1</v>
      </c>
      <c r="F22" s="332">
        <v>3</v>
      </c>
      <c r="G22" s="332">
        <v>3</v>
      </c>
      <c r="H22" s="197">
        <f t="shared" si="0"/>
        <v>7.7999999999999989</v>
      </c>
      <c r="I22" s="248">
        <f t="shared" si="1"/>
        <v>7.7999999999999989</v>
      </c>
      <c r="J22" s="5"/>
      <c r="K22" s="455" t="s">
        <v>96</v>
      </c>
      <c r="L22" s="124" t="s">
        <v>109</v>
      </c>
      <c r="M22" s="244">
        <v>1</v>
      </c>
      <c r="N22" s="244">
        <v>1</v>
      </c>
      <c r="O22" s="244">
        <v>1</v>
      </c>
      <c r="P22" s="245">
        <v>2</v>
      </c>
      <c r="Q22" s="5"/>
      <c r="R22" s="5"/>
      <c r="S22" s="5"/>
      <c r="T22" s="5"/>
    </row>
    <row r="23" spans="1:20" ht="20.100000000000001" customHeight="1" x14ac:dyDescent="0.35">
      <c r="A23" s="5"/>
      <c r="B23" s="455" t="s">
        <v>101</v>
      </c>
      <c r="C23" s="124" t="s">
        <v>118</v>
      </c>
      <c r="D23" s="332">
        <v>3</v>
      </c>
      <c r="E23" s="332">
        <v>3</v>
      </c>
      <c r="F23" s="332">
        <v>1</v>
      </c>
      <c r="G23" s="332">
        <v>2</v>
      </c>
      <c r="H23" s="197">
        <f t="shared" si="0"/>
        <v>1.8000000000000003</v>
      </c>
      <c r="I23" s="248">
        <f t="shared" si="1"/>
        <v>4.8000000000000007</v>
      </c>
      <c r="J23" s="5"/>
      <c r="K23" s="453"/>
      <c r="L23" s="124" t="s">
        <v>111</v>
      </c>
      <c r="M23" s="244">
        <v>1</v>
      </c>
      <c r="N23" s="244">
        <v>1</v>
      </c>
      <c r="O23" s="244">
        <v>1</v>
      </c>
      <c r="P23" s="245">
        <v>2</v>
      </c>
      <c r="Q23" s="5"/>
      <c r="R23" s="5"/>
      <c r="S23" s="5"/>
      <c r="T23" s="5"/>
    </row>
    <row r="24" spans="1:20" ht="20.100000000000001" customHeight="1" x14ac:dyDescent="0.35">
      <c r="A24" s="5"/>
      <c r="B24" s="453"/>
      <c r="C24" s="124" t="s">
        <v>119</v>
      </c>
      <c r="D24" s="332">
        <v>3</v>
      </c>
      <c r="E24" s="332">
        <v>3</v>
      </c>
      <c r="F24" s="332">
        <v>1</v>
      </c>
      <c r="G24" s="332">
        <v>2</v>
      </c>
      <c r="H24" s="197">
        <f t="shared" si="0"/>
        <v>1.8000000000000003</v>
      </c>
      <c r="I24" s="248">
        <f t="shared" si="1"/>
        <v>4.8000000000000007</v>
      </c>
      <c r="J24" s="5"/>
      <c r="K24" s="453"/>
      <c r="L24" s="124" t="s">
        <v>112</v>
      </c>
      <c r="M24" s="244">
        <v>1</v>
      </c>
      <c r="N24" s="244">
        <v>1</v>
      </c>
      <c r="O24" s="244">
        <v>1</v>
      </c>
      <c r="P24" s="245">
        <v>2</v>
      </c>
      <c r="Q24" s="5"/>
      <c r="R24" s="5"/>
      <c r="S24" s="5"/>
      <c r="T24" s="5"/>
    </row>
    <row r="25" spans="1:20" ht="20.100000000000001" customHeight="1" x14ac:dyDescent="0.35">
      <c r="A25" s="5"/>
      <c r="B25" s="453"/>
      <c r="C25" s="124" t="s">
        <v>120</v>
      </c>
      <c r="D25" s="332">
        <v>3</v>
      </c>
      <c r="E25" s="332">
        <v>3</v>
      </c>
      <c r="F25" s="332">
        <v>1</v>
      </c>
      <c r="G25" s="332">
        <v>2</v>
      </c>
      <c r="H25" s="197">
        <f t="shared" si="0"/>
        <v>1.8000000000000003</v>
      </c>
      <c r="I25" s="248">
        <f t="shared" si="1"/>
        <v>4.8000000000000007</v>
      </c>
      <c r="J25" s="5"/>
      <c r="K25" s="454"/>
      <c r="L25" s="124" t="s">
        <v>113</v>
      </c>
      <c r="M25" s="244">
        <v>1</v>
      </c>
      <c r="N25" s="244">
        <v>1</v>
      </c>
      <c r="O25" s="244">
        <v>1</v>
      </c>
      <c r="P25" s="245">
        <v>1</v>
      </c>
      <c r="Q25" s="5"/>
      <c r="R25" s="5"/>
      <c r="S25" s="5"/>
      <c r="T25" s="5"/>
    </row>
    <row r="26" spans="1:20" ht="20.100000000000001" customHeight="1" x14ac:dyDescent="0.35">
      <c r="A26" s="5"/>
      <c r="B26" s="453"/>
      <c r="C26" s="124" t="s">
        <v>121</v>
      </c>
      <c r="D26" s="332">
        <v>3</v>
      </c>
      <c r="E26" s="332">
        <v>3</v>
      </c>
      <c r="F26" s="332">
        <v>1</v>
      </c>
      <c r="G26" s="332">
        <v>2</v>
      </c>
      <c r="H26" s="197">
        <f t="shared" si="0"/>
        <v>1.8000000000000003</v>
      </c>
      <c r="I26" s="248">
        <f t="shared" si="1"/>
        <v>4.8000000000000007</v>
      </c>
      <c r="J26" s="5"/>
      <c r="K26" s="455" t="s">
        <v>99</v>
      </c>
      <c r="L26" s="124" t="s">
        <v>114</v>
      </c>
      <c r="M26" s="244">
        <v>3</v>
      </c>
      <c r="N26" s="244">
        <v>2</v>
      </c>
      <c r="O26" s="244">
        <v>3</v>
      </c>
      <c r="P26" s="245">
        <v>3</v>
      </c>
      <c r="Q26" s="5"/>
      <c r="R26" s="5"/>
      <c r="S26" s="5"/>
      <c r="T26" s="5"/>
    </row>
    <row r="27" spans="1:20" ht="20.100000000000001" customHeight="1" x14ac:dyDescent="0.35">
      <c r="A27" s="5"/>
      <c r="B27" s="453"/>
      <c r="C27" s="124" t="s">
        <v>122</v>
      </c>
      <c r="D27" s="332">
        <v>3</v>
      </c>
      <c r="E27" s="332">
        <v>3</v>
      </c>
      <c r="F27" s="332">
        <v>1</v>
      </c>
      <c r="G27" s="332">
        <v>1</v>
      </c>
      <c r="H27" s="197">
        <f t="shared" si="0"/>
        <v>1.8000000000000003</v>
      </c>
      <c r="I27" s="248">
        <f t="shared" si="1"/>
        <v>1.8000000000000003</v>
      </c>
      <c r="J27" s="5"/>
      <c r="K27" s="453"/>
      <c r="L27" s="124" t="s">
        <v>115</v>
      </c>
      <c r="M27" s="244">
        <v>2</v>
      </c>
      <c r="N27" s="244">
        <v>1</v>
      </c>
      <c r="O27" s="244">
        <v>2</v>
      </c>
      <c r="P27" s="245">
        <v>2</v>
      </c>
      <c r="Q27" s="5"/>
      <c r="R27" s="5"/>
      <c r="S27" s="5"/>
      <c r="T27" s="5"/>
    </row>
    <row r="28" spans="1:20" ht="20.100000000000001" customHeight="1" x14ac:dyDescent="0.35">
      <c r="A28" s="5"/>
      <c r="B28" s="454"/>
      <c r="C28" s="124" t="s">
        <v>123</v>
      </c>
      <c r="D28" s="332">
        <v>1</v>
      </c>
      <c r="E28" s="332">
        <v>1</v>
      </c>
      <c r="F28" s="332">
        <v>2</v>
      </c>
      <c r="G28" s="332">
        <v>1</v>
      </c>
      <c r="H28" s="197">
        <f t="shared" si="0"/>
        <v>3.2</v>
      </c>
      <c r="I28" s="248">
        <f t="shared" si="1"/>
        <v>1</v>
      </c>
      <c r="J28" s="5"/>
      <c r="K28" s="453"/>
      <c r="L28" s="124" t="s">
        <v>116</v>
      </c>
      <c r="M28" s="244">
        <v>1</v>
      </c>
      <c r="N28" s="244">
        <v>1</v>
      </c>
      <c r="O28" s="244">
        <v>2</v>
      </c>
      <c r="P28" s="245">
        <v>2</v>
      </c>
      <c r="Q28" s="5"/>
      <c r="R28" s="5"/>
      <c r="S28" s="5"/>
      <c r="T28" s="5"/>
    </row>
    <row r="29" spans="1:20" ht="20.100000000000001" customHeight="1" x14ac:dyDescent="0.35">
      <c r="A29" s="5"/>
      <c r="B29" s="455" t="s">
        <v>104</v>
      </c>
      <c r="C29" s="124" t="s">
        <v>124</v>
      </c>
      <c r="D29" s="332">
        <v>3</v>
      </c>
      <c r="E29" s="332">
        <v>2</v>
      </c>
      <c r="F29" s="332">
        <v>1</v>
      </c>
      <c r="G29" s="332">
        <v>3</v>
      </c>
      <c r="H29" s="197">
        <f t="shared" si="0"/>
        <v>1.6</v>
      </c>
      <c r="I29" s="248">
        <f t="shared" si="1"/>
        <v>8.3999999999999986</v>
      </c>
      <c r="J29" s="5"/>
      <c r="K29" s="454"/>
      <c r="L29" s="124" t="s">
        <v>117</v>
      </c>
      <c r="M29" s="244">
        <v>3</v>
      </c>
      <c r="N29" s="244">
        <v>1</v>
      </c>
      <c r="O29" s="244">
        <v>3</v>
      </c>
      <c r="P29" s="245">
        <v>3</v>
      </c>
      <c r="Q29" s="5"/>
      <c r="R29" s="5"/>
      <c r="S29" s="5"/>
      <c r="T29" s="5"/>
    </row>
    <row r="30" spans="1:20" ht="20.100000000000001" customHeight="1" x14ac:dyDescent="0.35">
      <c r="A30" s="5"/>
      <c r="B30" s="453"/>
      <c r="C30" s="124" t="s">
        <v>125</v>
      </c>
      <c r="D30" s="332">
        <v>3</v>
      </c>
      <c r="E30" s="332">
        <v>2</v>
      </c>
      <c r="F30" s="332">
        <v>1</v>
      </c>
      <c r="G30" s="332">
        <v>2</v>
      </c>
      <c r="H30" s="197">
        <f t="shared" si="0"/>
        <v>1.6</v>
      </c>
      <c r="I30" s="248">
        <f t="shared" si="1"/>
        <v>4.4000000000000004</v>
      </c>
      <c r="J30" s="5"/>
      <c r="K30" s="455" t="s">
        <v>101</v>
      </c>
      <c r="L30" s="124" t="s">
        <v>118</v>
      </c>
      <c r="M30" s="244">
        <v>3</v>
      </c>
      <c r="N30" s="244">
        <v>3</v>
      </c>
      <c r="O30" s="244">
        <v>1</v>
      </c>
      <c r="P30" s="245">
        <v>2</v>
      </c>
      <c r="Q30" s="5"/>
      <c r="R30" s="5"/>
      <c r="S30" s="5"/>
      <c r="T30" s="5"/>
    </row>
    <row r="31" spans="1:20" ht="20.100000000000001" customHeight="1" x14ac:dyDescent="0.35">
      <c r="A31" s="5"/>
      <c r="B31" s="454"/>
      <c r="C31" s="124" t="s">
        <v>126</v>
      </c>
      <c r="D31" s="332">
        <v>3</v>
      </c>
      <c r="E31" s="332">
        <v>2</v>
      </c>
      <c r="F31" s="332">
        <v>2</v>
      </c>
      <c r="G31" s="332">
        <v>2</v>
      </c>
      <c r="H31" s="197">
        <f t="shared" si="0"/>
        <v>4.4000000000000004</v>
      </c>
      <c r="I31" s="248">
        <f t="shared" si="1"/>
        <v>4.4000000000000004</v>
      </c>
      <c r="J31" s="5"/>
      <c r="K31" s="453"/>
      <c r="L31" s="124" t="s">
        <v>119</v>
      </c>
      <c r="M31" s="244">
        <v>3</v>
      </c>
      <c r="N31" s="244">
        <v>3</v>
      </c>
      <c r="O31" s="244">
        <v>1</v>
      </c>
      <c r="P31" s="245">
        <v>2</v>
      </c>
      <c r="Q31" s="5"/>
      <c r="R31" s="5"/>
      <c r="S31" s="5"/>
      <c r="T31" s="5"/>
    </row>
    <row r="32" spans="1:20" ht="20.100000000000001" customHeight="1" x14ac:dyDescent="0.35">
      <c r="A32" s="5"/>
      <c r="B32" s="455" t="s">
        <v>107</v>
      </c>
      <c r="C32" s="124" t="s">
        <v>127</v>
      </c>
      <c r="D32" s="332">
        <v>1</v>
      </c>
      <c r="E32" s="332">
        <v>3</v>
      </c>
      <c r="F32" s="332">
        <v>3</v>
      </c>
      <c r="G32" s="332">
        <v>0</v>
      </c>
      <c r="H32" s="197">
        <f t="shared" si="0"/>
        <v>7.7999999999999989</v>
      </c>
      <c r="I32" s="248">
        <f t="shared" si="1"/>
        <v>0</v>
      </c>
      <c r="J32" s="5"/>
      <c r="K32" s="453"/>
      <c r="L32" s="124" t="s">
        <v>120</v>
      </c>
      <c r="M32" s="244">
        <v>3</v>
      </c>
      <c r="N32" s="244">
        <v>3</v>
      </c>
      <c r="O32" s="244">
        <v>1</v>
      </c>
      <c r="P32" s="245">
        <v>2</v>
      </c>
      <c r="Q32" s="5"/>
      <c r="R32" s="5"/>
      <c r="S32" s="5"/>
      <c r="T32" s="5"/>
    </row>
    <row r="33" spans="1:20" ht="20.100000000000001" customHeight="1" x14ac:dyDescent="0.35">
      <c r="A33" s="5"/>
      <c r="B33" s="453"/>
      <c r="C33" s="124" t="s">
        <v>128</v>
      </c>
      <c r="D33" s="332">
        <v>2</v>
      </c>
      <c r="E33" s="332">
        <v>2</v>
      </c>
      <c r="F33" s="332">
        <v>3</v>
      </c>
      <c r="G33" s="332">
        <v>0</v>
      </c>
      <c r="H33" s="197">
        <f t="shared" si="0"/>
        <v>7.7999999999999989</v>
      </c>
      <c r="I33" s="248">
        <f t="shared" si="1"/>
        <v>0</v>
      </c>
      <c r="J33" s="5"/>
      <c r="K33" s="453"/>
      <c r="L33" s="124" t="s">
        <v>121</v>
      </c>
      <c r="M33" s="244">
        <v>3</v>
      </c>
      <c r="N33" s="244">
        <v>3</v>
      </c>
      <c r="O33" s="244">
        <v>1</v>
      </c>
      <c r="P33" s="245">
        <v>2</v>
      </c>
      <c r="Q33" s="5"/>
      <c r="R33" s="5"/>
      <c r="S33" s="5"/>
      <c r="T33" s="5"/>
    </row>
    <row r="34" spans="1:20" ht="20.100000000000001" customHeight="1" x14ac:dyDescent="0.35">
      <c r="A34" s="5"/>
      <c r="B34" s="453"/>
      <c r="C34" s="124" t="s">
        <v>129</v>
      </c>
      <c r="D34" s="332">
        <v>1</v>
      </c>
      <c r="E34" s="332">
        <v>3</v>
      </c>
      <c r="F34" s="332">
        <v>3</v>
      </c>
      <c r="G34" s="332">
        <v>0</v>
      </c>
      <c r="H34" s="197">
        <f t="shared" si="0"/>
        <v>7.7999999999999989</v>
      </c>
      <c r="I34" s="248">
        <f t="shared" si="1"/>
        <v>0</v>
      </c>
      <c r="J34" s="5"/>
      <c r="K34" s="453"/>
      <c r="L34" s="124" t="s">
        <v>122</v>
      </c>
      <c r="M34" s="244">
        <v>3</v>
      </c>
      <c r="N34" s="244">
        <v>3</v>
      </c>
      <c r="O34" s="244">
        <v>1</v>
      </c>
      <c r="P34" s="245">
        <v>1</v>
      </c>
      <c r="Q34" s="5"/>
      <c r="R34" s="5"/>
      <c r="S34" s="5"/>
      <c r="T34" s="5"/>
    </row>
    <row r="35" spans="1:20" ht="20.100000000000001" customHeight="1" x14ac:dyDescent="0.35">
      <c r="A35" s="5"/>
      <c r="B35" s="453"/>
      <c r="C35" s="124" t="s">
        <v>130</v>
      </c>
      <c r="D35" s="332">
        <v>2</v>
      </c>
      <c r="E35" s="332">
        <v>1</v>
      </c>
      <c r="F35" s="332">
        <v>3</v>
      </c>
      <c r="G35" s="332">
        <v>2</v>
      </c>
      <c r="H35" s="197">
        <f t="shared" si="0"/>
        <v>7.1999999999999993</v>
      </c>
      <c r="I35" s="248">
        <f t="shared" si="1"/>
        <v>3.6</v>
      </c>
      <c r="J35" s="5"/>
      <c r="K35" s="454"/>
      <c r="L35" s="124" t="s">
        <v>123</v>
      </c>
      <c r="M35" s="244">
        <v>1</v>
      </c>
      <c r="N35" s="244">
        <v>1</v>
      </c>
      <c r="O35" s="244">
        <v>2</v>
      </c>
      <c r="P35" s="245">
        <v>1</v>
      </c>
      <c r="Q35" s="5"/>
      <c r="R35" s="5"/>
      <c r="S35" s="5"/>
      <c r="T35" s="5"/>
    </row>
    <row r="36" spans="1:20" ht="20.100000000000001" customHeight="1" thickBot="1" x14ac:dyDescent="0.4">
      <c r="A36" s="5"/>
      <c r="B36" s="453"/>
      <c r="C36" s="125" t="s">
        <v>131</v>
      </c>
      <c r="D36" s="333">
        <v>2</v>
      </c>
      <c r="E36" s="333">
        <v>3</v>
      </c>
      <c r="F36" s="333">
        <v>3</v>
      </c>
      <c r="G36" s="333">
        <v>0</v>
      </c>
      <c r="H36" s="198">
        <f t="shared" si="0"/>
        <v>8.3999999999999986</v>
      </c>
      <c r="I36" s="249">
        <f t="shared" si="1"/>
        <v>0</v>
      </c>
      <c r="J36" s="5"/>
      <c r="K36" s="455" t="s">
        <v>104</v>
      </c>
      <c r="L36" s="124" t="s">
        <v>124</v>
      </c>
      <c r="M36" s="244">
        <v>3</v>
      </c>
      <c r="N36" s="244">
        <v>2</v>
      </c>
      <c r="O36" s="244">
        <v>1</v>
      </c>
      <c r="P36" s="245">
        <v>3</v>
      </c>
      <c r="Q36" s="5"/>
      <c r="R36" s="5"/>
      <c r="S36" s="5"/>
      <c r="T36" s="5"/>
    </row>
    <row r="37" spans="1:20" ht="20.100000000000001" customHeight="1" thickBot="1" x14ac:dyDescent="0.4">
      <c r="A37" s="5"/>
      <c r="B37" s="470" t="s">
        <v>150</v>
      </c>
      <c r="C37" s="471"/>
      <c r="D37" s="334">
        <v>0.2</v>
      </c>
      <c r="E37" s="334">
        <v>0.2</v>
      </c>
      <c r="F37" s="334">
        <v>0.6</v>
      </c>
      <c r="G37" s="334">
        <v>0.6</v>
      </c>
      <c r="H37" s="183"/>
      <c r="I37" s="184"/>
      <c r="J37" s="5"/>
      <c r="K37" s="453"/>
      <c r="L37" s="124" t="s">
        <v>125</v>
      </c>
      <c r="M37" s="244">
        <v>3</v>
      </c>
      <c r="N37" s="244">
        <v>2</v>
      </c>
      <c r="O37" s="244">
        <v>1</v>
      </c>
      <c r="P37" s="245">
        <v>2</v>
      </c>
      <c r="Q37" s="5"/>
      <c r="R37" s="5"/>
      <c r="S37" s="5"/>
      <c r="T37" s="5"/>
    </row>
    <row r="38" spans="1:20" ht="20.100000000000001" customHeight="1" thickBot="1" x14ac:dyDescent="0.4">
      <c r="A38" s="5"/>
      <c r="B38" s="457" t="s">
        <v>353</v>
      </c>
      <c r="C38" s="458"/>
      <c r="D38" s="458"/>
      <c r="E38" s="458"/>
      <c r="F38" s="458"/>
      <c r="G38" s="458"/>
      <c r="H38" s="458"/>
      <c r="I38" s="459"/>
      <c r="J38" s="5"/>
      <c r="K38" s="454"/>
      <c r="L38" s="124" t="s">
        <v>126</v>
      </c>
      <c r="M38" s="244">
        <v>3</v>
      </c>
      <c r="N38" s="244">
        <v>2</v>
      </c>
      <c r="O38" s="244">
        <v>2</v>
      </c>
      <c r="P38" s="245">
        <v>2</v>
      </c>
      <c r="Q38" s="5"/>
      <c r="R38" s="5"/>
      <c r="S38" s="5"/>
      <c r="T38" s="5"/>
    </row>
    <row r="39" spans="1:20" ht="20.100000000000001" customHeight="1" x14ac:dyDescent="0.35">
      <c r="A39" s="5"/>
      <c r="B39" s="91"/>
      <c r="C39" s="5"/>
      <c r="D39" s="5"/>
      <c r="E39" s="5"/>
      <c r="F39" s="5"/>
      <c r="G39" s="5"/>
      <c r="H39" s="5"/>
      <c r="I39" s="5"/>
      <c r="J39" s="5"/>
      <c r="K39" s="455" t="s">
        <v>107</v>
      </c>
      <c r="L39" s="124" t="s">
        <v>127</v>
      </c>
      <c r="M39" s="244">
        <v>1</v>
      </c>
      <c r="N39" s="244">
        <v>3</v>
      </c>
      <c r="O39" s="244">
        <v>3</v>
      </c>
      <c r="P39" s="245">
        <v>0</v>
      </c>
      <c r="Q39" s="5"/>
      <c r="R39" s="5"/>
      <c r="S39" s="5"/>
      <c r="T39" s="5"/>
    </row>
    <row r="40" spans="1:20" ht="20.100000000000001" customHeight="1" x14ac:dyDescent="0.35">
      <c r="A40" s="5"/>
      <c r="B40" s="91"/>
      <c r="C40" s="5"/>
      <c r="D40" s="5"/>
      <c r="E40" s="5"/>
      <c r="F40" s="5"/>
      <c r="G40" s="5"/>
      <c r="H40" s="5"/>
      <c r="I40" s="5"/>
      <c r="J40" s="5"/>
      <c r="K40" s="453"/>
      <c r="L40" s="124" t="s">
        <v>128</v>
      </c>
      <c r="M40" s="244">
        <v>2</v>
      </c>
      <c r="N40" s="244">
        <v>2</v>
      </c>
      <c r="O40" s="244">
        <v>3</v>
      </c>
      <c r="P40" s="245">
        <v>0</v>
      </c>
      <c r="Q40" s="5"/>
      <c r="R40" s="5"/>
      <c r="S40" s="5"/>
      <c r="T40" s="5"/>
    </row>
    <row r="41" spans="1:20" ht="20.100000000000001" customHeight="1" x14ac:dyDescent="0.35">
      <c r="A41" s="5"/>
      <c r="B41" s="91"/>
      <c r="C41" s="5"/>
      <c r="D41" s="5"/>
      <c r="E41" s="5"/>
      <c r="F41" s="5"/>
      <c r="G41" s="5"/>
      <c r="H41" s="5"/>
      <c r="I41" s="5"/>
      <c r="J41" s="5"/>
      <c r="K41" s="453"/>
      <c r="L41" s="124" t="s">
        <v>129</v>
      </c>
      <c r="M41" s="244">
        <v>1</v>
      </c>
      <c r="N41" s="244">
        <v>3</v>
      </c>
      <c r="O41" s="244">
        <v>3</v>
      </c>
      <c r="P41" s="245">
        <v>0</v>
      </c>
      <c r="Q41" s="5"/>
      <c r="R41" s="5"/>
      <c r="S41" s="5"/>
      <c r="T41" s="5"/>
    </row>
    <row r="42" spans="1:20" ht="20.100000000000001" customHeight="1" x14ac:dyDescent="0.35">
      <c r="A42" s="5"/>
      <c r="B42" s="91"/>
      <c r="C42" s="5"/>
      <c r="D42" s="5"/>
      <c r="E42" s="5"/>
      <c r="F42" s="5"/>
      <c r="G42" s="5"/>
      <c r="H42" s="5"/>
      <c r="I42" s="5"/>
      <c r="J42" s="5"/>
      <c r="K42" s="453"/>
      <c r="L42" s="124" t="s">
        <v>130</v>
      </c>
      <c r="M42" s="244">
        <v>2</v>
      </c>
      <c r="N42" s="244">
        <v>1</v>
      </c>
      <c r="O42" s="244">
        <v>3</v>
      </c>
      <c r="P42" s="245">
        <v>2</v>
      </c>
      <c r="Q42" s="5"/>
      <c r="R42" s="5"/>
      <c r="S42" s="5"/>
      <c r="T42" s="5"/>
    </row>
    <row r="43" spans="1:20" ht="20.100000000000001" customHeight="1" thickBot="1" x14ac:dyDescent="0.4">
      <c r="A43" s="5"/>
      <c r="B43" s="91"/>
      <c r="C43" s="5"/>
      <c r="D43" s="5"/>
      <c r="E43" s="5"/>
      <c r="F43" s="5"/>
      <c r="G43" s="5"/>
      <c r="H43" s="5"/>
      <c r="I43" s="5"/>
      <c r="J43" s="5"/>
      <c r="K43" s="456"/>
      <c r="L43" s="129" t="s">
        <v>131</v>
      </c>
      <c r="M43" s="246">
        <v>2</v>
      </c>
      <c r="N43" s="246">
        <v>3</v>
      </c>
      <c r="O43" s="246">
        <v>3</v>
      </c>
      <c r="P43" s="247">
        <v>0</v>
      </c>
      <c r="Q43" s="5"/>
      <c r="R43" s="5"/>
      <c r="S43" s="5"/>
      <c r="T43" s="5"/>
    </row>
    <row r="44" spans="1:20" ht="20.100000000000001" customHeight="1" thickBot="1" x14ac:dyDescent="0.4">
      <c r="A44" s="5"/>
      <c r="B44" s="91"/>
      <c r="C44" s="5"/>
      <c r="D44" s="5"/>
      <c r="E44" s="5"/>
      <c r="F44" s="5"/>
      <c r="G44" s="5"/>
      <c r="H44" s="5"/>
      <c r="I44" s="5"/>
      <c r="J44" s="5"/>
      <c r="K44" s="450" t="s">
        <v>151</v>
      </c>
      <c r="L44" s="451"/>
      <c r="M44" s="451"/>
      <c r="N44" s="451"/>
      <c r="O44" s="451"/>
      <c r="P44" s="452"/>
      <c r="Q44" s="240"/>
      <c r="R44" s="241"/>
      <c r="S44" s="5"/>
      <c r="T44" s="5"/>
    </row>
    <row r="45" spans="1:20" ht="20.100000000000001" customHeight="1" x14ac:dyDescent="0.25">
      <c r="A45" s="5"/>
      <c r="B45" s="91"/>
      <c r="C45" s="5"/>
      <c r="D45" s="5"/>
      <c r="E45" s="5"/>
      <c r="F45" s="5"/>
      <c r="G45" s="5"/>
      <c r="H45" s="5"/>
      <c r="I45" s="5"/>
      <c r="J45" s="5"/>
      <c r="K45" s="5"/>
      <c r="L45" s="5"/>
      <c r="M45" s="5"/>
      <c r="N45" s="5"/>
      <c r="O45" s="5"/>
      <c r="P45" s="5"/>
      <c r="Q45" s="5"/>
      <c r="R45" s="5"/>
      <c r="S45" s="5"/>
      <c r="T45" s="5"/>
    </row>
    <row r="46" spans="1:20" ht="20.100000000000001" customHeight="1" x14ac:dyDescent="0.25">
      <c r="A46" s="5"/>
      <c r="B46" s="91"/>
      <c r="C46" s="5"/>
      <c r="D46" s="5"/>
      <c r="E46" s="5"/>
      <c r="F46" s="5"/>
      <c r="G46" s="5"/>
      <c r="H46" s="5"/>
      <c r="I46" s="5"/>
      <c r="J46" s="5"/>
      <c r="K46" s="5"/>
      <c r="L46" s="5"/>
      <c r="M46" s="5"/>
      <c r="N46" s="5"/>
      <c r="O46" s="5"/>
      <c r="P46" s="5"/>
      <c r="Q46" s="5"/>
      <c r="R46" s="5"/>
      <c r="S46" s="5"/>
      <c r="T46" s="5"/>
    </row>
    <row r="47" spans="1:20" x14ac:dyDescent="0.25">
      <c r="A47" s="5"/>
      <c r="B47" s="91"/>
      <c r="C47" s="5"/>
      <c r="D47" s="5"/>
      <c r="E47" s="5"/>
      <c r="F47" s="5"/>
      <c r="G47" s="5"/>
      <c r="H47" s="5"/>
      <c r="I47" s="5"/>
      <c r="J47" s="5"/>
      <c r="K47" s="5"/>
      <c r="L47" s="5"/>
      <c r="M47" s="5"/>
      <c r="N47" s="5"/>
      <c r="O47" s="5"/>
      <c r="P47" s="5"/>
      <c r="Q47" s="5"/>
      <c r="R47" s="5"/>
      <c r="S47" s="5"/>
      <c r="T47" s="5"/>
    </row>
    <row r="48" spans="1:20" x14ac:dyDescent="0.25">
      <c r="A48" s="5"/>
      <c r="B48" s="91"/>
      <c r="C48" s="5"/>
      <c r="D48" s="5"/>
      <c r="E48" s="5"/>
      <c r="F48" s="5"/>
      <c r="G48" s="5"/>
      <c r="H48" s="5"/>
      <c r="I48" s="5"/>
      <c r="J48" s="5"/>
      <c r="K48" s="5"/>
      <c r="L48" s="5"/>
      <c r="M48" s="5"/>
      <c r="N48" s="5"/>
      <c r="O48" s="5"/>
      <c r="P48" s="5"/>
      <c r="Q48" s="5"/>
      <c r="R48" s="5"/>
      <c r="S48" s="5"/>
      <c r="T48" s="5"/>
    </row>
    <row r="49" spans="1:20" x14ac:dyDescent="0.25">
      <c r="A49" s="5"/>
      <c r="B49" s="91"/>
      <c r="C49" s="5"/>
      <c r="D49" s="5"/>
      <c r="E49" s="5"/>
      <c r="F49" s="5"/>
      <c r="G49" s="5"/>
      <c r="H49" s="5"/>
      <c r="I49" s="5"/>
      <c r="J49" s="5"/>
      <c r="K49" s="5"/>
      <c r="L49" s="5"/>
      <c r="M49" s="5"/>
      <c r="N49" s="5"/>
      <c r="O49" s="5"/>
      <c r="P49" s="5"/>
      <c r="Q49" s="5"/>
      <c r="R49" s="5"/>
      <c r="S49" s="5"/>
      <c r="T49" s="5"/>
    </row>
    <row r="50" spans="1:20" x14ac:dyDescent="0.25">
      <c r="A50" s="5"/>
      <c r="B50" s="91"/>
      <c r="C50" s="5"/>
      <c r="D50" s="5"/>
      <c r="E50" s="5"/>
      <c r="F50" s="5"/>
      <c r="G50" s="5"/>
      <c r="H50" s="5"/>
      <c r="I50" s="5"/>
      <c r="J50" s="5"/>
      <c r="K50" s="5"/>
      <c r="L50" s="5"/>
      <c r="M50" s="5"/>
      <c r="N50" s="5"/>
      <c r="O50" s="5"/>
      <c r="P50" s="5"/>
      <c r="Q50" s="5"/>
      <c r="R50" s="5"/>
      <c r="S50" s="5"/>
      <c r="T50" s="5"/>
    </row>
    <row r="51" spans="1:20" x14ac:dyDescent="0.25">
      <c r="A51" s="5"/>
      <c r="B51" s="91"/>
      <c r="C51" s="5"/>
      <c r="D51" s="5"/>
      <c r="E51" s="5"/>
      <c r="F51" s="5"/>
      <c r="G51" s="5"/>
      <c r="H51" s="5"/>
      <c r="I51" s="5"/>
      <c r="J51" s="5"/>
      <c r="K51" s="5"/>
      <c r="L51" s="5"/>
      <c r="M51" s="5"/>
      <c r="N51" s="5"/>
      <c r="O51" s="5"/>
      <c r="P51" s="5"/>
      <c r="Q51" s="5"/>
      <c r="R51" s="5"/>
      <c r="S51" s="5"/>
      <c r="T51" s="5"/>
    </row>
    <row r="52" spans="1:20" x14ac:dyDescent="0.25">
      <c r="B52" s="91"/>
      <c r="C52" s="5"/>
      <c r="D52" s="5"/>
      <c r="E52" s="5"/>
      <c r="F52" s="5"/>
      <c r="G52" s="5"/>
      <c r="H52" s="5"/>
      <c r="I52" s="5"/>
      <c r="J52" s="5"/>
      <c r="K52" s="5"/>
      <c r="L52" s="5"/>
      <c r="M52" s="5"/>
      <c r="N52" s="5"/>
      <c r="O52" s="5"/>
      <c r="P52" s="5"/>
      <c r="Q52" s="5"/>
      <c r="R52" s="5"/>
      <c r="S52" s="5"/>
      <c r="T52" s="5"/>
    </row>
    <row r="53" spans="1:20" x14ac:dyDescent="0.25">
      <c r="B53" s="91"/>
      <c r="C53" s="5"/>
      <c r="D53" s="5"/>
      <c r="E53" s="5"/>
      <c r="F53" s="5"/>
      <c r="G53" s="5"/>
      <c r="H53" s="5"/>
      <c r="I53" s="5"/>
      <c r="J53" s="5"/>
      <c r="K53" s="5"/>
      <c r="L53" s="5"/>
      <c r="M53" s="5"/>
      <c r="N53" s="5"/>
      <c r="O53" s="5"/>
      <c r="P53" s="5"/>
      <c r="Q53" s="5"/>
      <c r="R53" s="5"/>
      <c r="S53" s="5"/>
      <c r="T53" s="5"/>
    </row>
  </sheetData>
  <sheetProtection algorithmName="SHA-512" hashValue="qDIsip+s/b+/yyrPj6Ck4l9IvnMBpUpOeSF1Rcc1FCXCsG6OQl4+W1T6atHeyhFMc6uV40+HItBaVZHl1DzxFA==" saltValue="PGXjaYewdjb81ycZhCkkDA==" spinCount="100000" sheet="1" objects="1" scenarios="1"/>
  <mergeCells count="25">
    <mergeCell ref="K7:P7"/>
    <mergeCell ref="B37:C37"/>
    <mergeCell ref="B3:I3"/>
    <mergeCell ref="C2:D2"/>
    <mergeCell ref="F2:I2"/>
    <mergeCell ref="B32:B36"/>
    <mergeCell ref="B29:B31"/>
    <mergeCell ref="B23:B28"/>
    <mergeCell ref="B19:B22"/>
    <mergeCell ref="B15:B18"/>
    <mergeCell ref="K16:P16"/>
    <mergeCell ref="B38:I38"/>
    <mergeCell ref="C7:I7"/>
    <mergeCell ref="C8:I8"/>
    <mergeCell ref="C9:I9"/>
    <mergeCell ref="B5:I5"/>
    <mergeCell ref="B11:B14"/>
    <mergeCell ref="B6:I6"/>
    <mergeCell ref="K44:P44"/>
    <mergeCell ref="K18:K21"/>
    <mergeCell ref="K22:K25"/>
    <mergeCell ref="K26:K29"/>
    <mergeCell ref="K30:K35"/>
    <mergeCell ref="K36:K38"/>
    <mergeCell ref="K39:K4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916DEA56-02DA-495D-82D7-88530DDFD745}">
          <x14:formula1>
            <xm:f>'3.Lists scores(do not delete)'!$H$5:$H$7</xm:f>
          </x14:formula1>
          <xm:sqref>D11:F36</xm:sqref>
        </x14:dataValidation>
        <x14:dataValidation type="list" allowBlank="1" showInputMessage="1" showErrorMessage="1" xr:uid="{0C40F382-8846-460B-B2CC-DF32557D296D}">
          <x14:formula1>
            <xm:f>'3.Lists scores(do not delete)'!$H$4:$H$7</xm:f>
          </x14:formula1>
          <xm:sqref>G11:G36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50"/>
  </sheetPr>
  <dimension ref="A1:V55"/>
  <sheetViews>
    <sheetView showGridLines="0" topLeftCell="A17" zoomScale="80" zoomScaleNormal="80" workbookViewId="0">
      <selection activeCell="K17" sqref="K17:K42"/>
    </sheetView>
  </sheetViews>
  <sheetFormatPr baseColWidth="10" defaultColWidth="9.140625" defaultRowHeight="16.5" x14ac:dyDescent="0.35"/>
  <cols>
    <col min="1" max="1" width="4.7109375" style="17" customWidth="1"/>
    <col min="2" max="2" width="17.28515625" style="24" customWidth="1"/>
    <col min="3" max="3" width="19.85546875" style="24" customWidth="1"/>
    <col min="4" max="5" width="19.42578125" style="25" customWidth="1"/>
    <col min="6" max="6" width="20" style="24" customWidth="1"/>
    <col min="7" max="12" width="22.28515625" style="24" customWidth="1"/>
    <col min="13" max="13" width="3.28515625" style="17" customWidth="1"/>
    <col min="14" max="14" width="49.140625" style="17" customWidth="1"/>
    <col min="15" max="15" width="33.140625" style="17" customWidth="1"/>
    <col min="16" max="16384" width="9.140625" style="17"/>
  </cols>
  <sheetData>
    <row r="1" spans="1:22" ht="20.25" customHeight="1" thickBot="1" x14ac:dyDescent="0.4"/>
    <row r="2" spans="1:22" ht="80.099999999999994" customHeight="1" thickBot="1" x14ac:dyDescent="0.25">
      <c r="A2" s="15"/>
      <c r="B2" s="16"/>
      <c r="C2" s="478" t="s">
        <v>28</v>
      </c>
      <c r="D2" s="479"/>
      <c r="E2" s="479"/>
      <c r="F2" s="480"/>
      <c r="G2" s="185"/>
      <c r="H2" s="478" t="s">
        <v>29</v>
      </c>
      <c r="I2" s="479"/>
      <c r="J2" s="479"/>
      <c r="K2" s="479"/>
      <c r="L2" s="480"/>
      <c r="M2" s="15"/>
      <c r="N2" s="15"/>
      <c r="O2" s="15"/>
      <c r="P2" s="15"/>
      <c r="Q2" s="15"/>
      <c r="R2" s="15"/>
    </row>
    <row r="3" spans="1:22" ht="144.75" customHeight="1" thickBot="1" x14ac:dyDescent="0.25">
      <c r="A3" s="15"/>
      <c r="B3" s="475" t="s">
        <v>152</v>
      </c>
      <c r="C3" s="476"/>
      <c r="D3" s="476"/>
      <c r="E3" s="476"/>
      <c r="F3" s="476"/>
      <c r="G3" s="476"/>
      <c r="H3" s="476"/>
      <c r="I3" s="476"/>
      <c r="J3" s="476"/>
      <c r="K3" s="476"/>
      <c r="L3" s="477"/>
      <c r="M3" s="15"/>
      <c r="N3" s="15"/>
      <c r="O3" s="15"/>
      <c r="P3" s="15"/>
      <c r="Q3" s="15"/>
      <c r="R3" s="15"/>
    </row>
    <row r="4" spans="1:22" ht="120.2" customHeight="1" x14ac:dyDescent="0.2">
      <c r="A4" s="15"/>
      <c r="B4" s="481" t="s">
        <v>153</v>
      </c>
      <c r="C4" s="482"/>
      <c r="D4" s="482"/>
      <c r="E4" s="482"/>
      <c r="F4" s="482"/>
      <c r="G4" s="482"/>
      <c r="H4" s="482"/>
      <c r="I4" s="482"/>
      <c r="J4" s="482"/>
      <c r="K4" s="482"/>
      <c r="L4" s="483"/>
      <c r="M4" s="15"/>
      <c r="N4" s="15"/>
      <c r="O4" s="15"/>
      <c r="P4" s="15"/>
      <c r="Q4" s="15"/>
      <c r="R4" s="15"/>
    </row>
    <row r="5" spans="1:22" ht="131.25" customHeight="1" thickBot="1" x14ac:dyDescent="0.25">
      <c r="A5" s="15"/>
      <c r="B5" s="484"/>
      <c r="C5" s="485"/>
      <c r="D5" s="485"/>
      <c r="E5" s="485"/>
      <c r="F5" s="485"/>
      <c r="G5" s="485"/>
      <c r="H5" s="485"/>
      <c r="I5" s="485"/>
      <c r="J5" s="485"/>
      <c r="K5" s="485"/>
      <c r="L5" s="486"/>
      <c r="M5" s="15"/>
      <c r="N5" s="15"/>
      <c r="O5" s="15"/>
      <c r="P5" s="15"/>
      <c r="Q5" s="15"/>
      <c r="R5" s="15"/>
    </row>
    <row r="6" spans="1:22" ht="126.4" customHeight="1" thickBot="1" x14ac:dyDescent="0.25">
      <c r="A6" s="15"/>
      <c r="B6" s="475" t="s">
        <v>154</v>
      </c>
      <c r="C6" s="476"/>
      <c r="D6" s="476"/>
      <c r="E6" s="476"/>
      <c r="F6" s="476"/>
      <c r="G6" s="476"/>
      <c r="H6" s="476"/>
      <c r="I6" s="476"/>
      <c r="J6" s="476"/>
      <c r="K6" s="476"/>
      <c r="L6" s="477"/>
      <c r="M6" s="15"/>
      <c r="N6" s="15"/>
      <c r="O6" s="15"/>
      <c r="P6" s="15"/>
      <c r="Q6" s="15"/>
      <c r="R6" s="15"/>
    </row>
    <row r="7" spans="1:22" ht="15.75" customHeight="1" thickBot="1" x14ac:dyDescent="0.25">
      <c r="A7" s="15"/>
      <c r="B7" s="250"/>
      <c r="C7" s="186"/>
      <c r="D7" s="186"/>
      <c r="E7" s="186"/>
      <c r="F7" s="187"/>
      <c r="G7" s="187"/>
      <c r="H7" s="187"/>
      <c r="I7" s="187"/>
      <c r="J7" s="187"/>
      <c r="K7" s="187"/>
      <c r="L7" s="187"/>
      <c r="M7" s="15"/>
      <c r="N7" s="15"/>
      <c r="O7" s="15"/>
      <c r="P7" s="15"/>
      <c r="Q7" s="15"/>
      <c r="R7" s="15"/>
    </row>
    <row r="8" spans="1:22" ht="34.5" customHeight="1" thickBot="1" x14ac:dyDescent="0.25">
      <c r="A8" s="15"/>
      <c r="B8" s="499" t="s">
        <v>155</v>
      </c>
      <c r="C8" s="500"/>
      <c r="D8" s="500"/>
      <c r="E8" s="501"/>
      <c r="F8" s="195"/>
      <c r="G8" s="468" t="s">
        <v>156</v>
      </c>
      <c r="H8" s="469"/>
      <c r="I8" s="469" t="s">
        <v>157</v>
      </c>
      <c r="J8" s="508"/>
      <c r="K8" s="132"/>
      <c r="L8" s="132"/>
      <c r="M8" s="15"/>
      <c r="N8" s="15"/>
      <c r="O8" s="15"/>
      <c r="P8" s="15"/>
      <c r="Q8" s="15"/>
      <c r="R8" s="15"/>
    </row>
    <row r="9" spans="1:22" ht="26.45" customHeight="1" x14ac:dyDescent="0.2">
      <c r="A9" s="15"/>
      <c r="B9" s="493" t="s">
        <v>158</v>
      </c>
      <c r="C9" s="494"/>
      <c r="D9" s="494"/>
      <c r="E9" s="335">
        <v>0.2</v>
      </c>
      <c r="F9" s="132"/>
      <c r="G9" s="205" t="s">
        <v>103</v>
      </c>
      <c r="H9" s="332">
        <v>1.5</v>
      </c>
      <c r="I9" s="72" t="s">
        <v>103</v>
      </c>
      <c r="J9" s="336">
        <v>1.5</v>
      </c>
      <c r="K9" s="132"/>
      <c r="L9" s="132"/>
      <c r="M9" s="15"/>
      <c r="N9" s="15"/>
      <c r="O9" s="15"/>
      <c r="P9" s="15"/>
      <c r="Q9" s="15"/>
      <c r="R9" s="15"/>
    </row>
    <row r="10" spans="1:22" ht="27.75" customHeight="1" x14ac:dyDescent="0.2">
      <c r="A10" s="15"/>
      <c r="B10" s="495" t="s">
        <v>159</v>
      </c>
      <c r="C10" s="496"/>
      <c r="D10" s="496"/>
      <c r="E10" s="336">
        <v>0.3</v>
      </c>
      <c r="F10" s="132"/>
      <c r="G10" s="205" t="s">
        <v>110</v>
      </c>
      <c r="H10" s="182">
        <v>0</v>
      </c>
      <c r="I10" s="72" t="s">
        <v>110</v>
      </c>
      <c r="J10" s="336">
        <v>1.5</v>
      </c>
      <c r="K10" s="132"/>
      <c r="L10" s="132"/>
      <c r="M10" s="15"/>
      <c r="N10" s="15"/>
      <c r="O10" s="15"/>
      <c r="P10" s="15"/>
      <c r="Q10" s="15"/>
      <c r="R10" s="15"/>
    </row>
    <row r="11" spans="1:22" ht="27.75" customHeight="1" thickBot="1" x14ac:dyDescent="0.25">
      <c r="A11" s="15"/>
      <c r="B11" s="497" t="s">
        <v>160</v>
      </c>
      <c r="C11" s="498"/>
      <c r="D11" s="498"/>
      <c r="E11" s="337">
        <v>0.5</v>
      </c>
      <c r="F11" s="132"/>
      <c r="G11" s="251" t="s">
        <v>106</v>
      </c>
      <c r="H11" s="332">
        <v>1.5</v>
      </c>
      <c r="I11" s="72" t="s">
        <v>106</v>
      </c>
      <c r="J11" s="338">
        <v>1.5</v>
      </c>
      <c r="K11" s="132"/>
      <c r="L11" s="132"/>
      <c r="N11" s="15"/>
      <c r="O11" s="15"/>
      <c r="P11" s="15"/>
      <c r="Q11" s="15"/>
      <c r="R11" s="15"/>
    </row>
    <row r="12" spans="1:22" ht="37.35" customHeight="1" thickBot="1" x14ac:dyDescent="0.25">
      <c r="A12" s="15"/>
      <c r="B12" s="187"/>
      <c r="C12" s="187"/>
      <c r="D12" s="187"/>
      <c r="E12" s="194"/>
      <c r="F12" s="132"/>
      <c r="G12" s="202" t="s">
        <v>98</v>
      </c>
      <c r="H12" s="326">
        <v>1.5</v>
      </c>
      <c r="I12" s="252" t="s">
        <v>98</v>
      </c>
      <c r="J12" s="337">
        <v>1.5</v>
      </c>
      <c r="K12" s="132"/>
      <c r="L12" s="132"/>
      <c r="N12" s="15"/>
      <c r="O12" s="15"/>
      <c r="P12" s="15"/>
      <c r="Q12" s="15"/>
      <c r="R12" s="15"/>
    </row>
    <row r="13" spans="1:22" ht="15.75" customHeight="1" thickBot="1" x14ac:dyDescent="0.4">
      <c r="A13" s="15"/>
      <c r="B13" s="22"/>
      <c r="C13" s="22"/>
      <c r="D13" s="23"/>
      <c r="E13" s="23"/>
      <c r="F13" s="22"/>
      <c r="G13" s="22"/>
      <c r="H13" s="22"/>
      <c r="I13" s="22"/>
      <c r="J13" s="22"/>
      <c r="K13" s="22"/>
      <c r="L13" s="22"/>
      <c r="M13" s="15"/>
      <c r="N13" s="15"/>
      <c r="O13" s="15"/>
      <c r="P13" s="15"/>
      <c r="Q13" s="15"/>
      <c r="R13" s="15"/>
    </row>
    <row r="14" spans="1:22" ht="30.2" customHeight="1" thickBot="1" x14ac:dyDescent="0.25">
      <c r="A14" s="15"/>
      <c r="B14" s="487" t="s">
        <v>161</v>
      </c>
      <c r="C14" s="488"/>
      <c r="D14" s="488"/>
      <c r="E14" s="488"/>
      <c r="F14" s="488"/>
      <c r="G14" s="488"/>
      <c r="H14" s="488"/>
      <c r="I14" s="488"/>
      <c r="J14" s="488"/>
      <c r="K14" s="488"/>
      <c r="L14" s="489"/>
      <c r="M14" s="15"/>
      <c r="N14" s="15"/>
      <c r="O14" s="15"/>
      <c r="P14" s="15"/>
      <c r="Q14" s="15"/>
      <c r="R14" s="15"/>
    </row>
    <row r="15" spans="1:22" ht="24.95" customHeight="1" thickBot="1" x14ac:dyDescent="0.25">
      <c r="A15" s="15"/>
      <c r="B15" s="504" t="s">
        <v>141</v>
      </c>
      <c r="C15" s="502" t="s">
        <v>162</v>
      </c>
      <c r="D15" s="490" t="s">
        <v>163</v>
      </c>
      <c r="E15" s="491"/>
      <c r="F15" s="492"/>
      <c r="G15" s="257" t="s">
        <v>164</v>
      </c>
      <c r="H15" s="257" t="s">
        <v>165</v>
      </c>
      <c r="I15" s="490" t="s">
        <v>166</v>
      </c>
      <c r="J15" s="491"/>
      <c r="K15" s="502" t="s">
        <v>167</v>
      </c>
      <c r="L15" s="506" t="s">
        <v>168</v>
      </c>
      <c r="M15" s="15"/>
      <c r="N15" s="15"/>
      <c r="O15" s="15"/>
    </row>
    <row r="16" spans="1:22" s="254" customFormat="1" ht="33.950000000000003" customHeight="1" thickBot="1" x14ac:dyDescent="0.25">
      <c r="A16" s="253"/>
      <c r="B16" s="505"/>
      <c r="C16" s="503"/>
      <c r="D16" s="211" t="s">
        <v>169</v>
      </c>
      <c r="E16" s="211" t="s">
        <v>170</v>
      </c>
      <c r="F16" s="211" t="s">
        <v>171</v>
      </c>
      <c r="G16" s="211" t="s">
        <v>172</v>
      </c>
      <c r="H16" s="211" t="s">
        <v>173</v>
      </c>
      <c r="I16" s="211" t="s">
        <v>174</v>
      </c>
      <c r="J16" s="211" t="s">
        <v>175</v>
      </c>
      <c r="K16" s="503"/>
      <c r="L16" s="507"/>
      <c r="M16" s="253"/>
      <c r="N16" s="253"/>
      <c r="O16" s="253"/>
      <c r="P16" s="253"/>
      <c r="Q16" s="253"/>
      <c r="R16" s="253"/>
      <c r="S16" s="253"/>
      <c r="T16" s="253"/>
      <c r="U16" s="253"/>
      <c r="V16" s="253"/>
    </row>
    <row r="17" spans="1:22" ht="56.1" customHeight="1" x14ac:dyDescent="0.2">
      <c r="A17" s="15"/>
      <c r="B17" s="339" t="s">
        <v>176</v>
      </c>
      <c r="C17" s="340" t="s">
        <v>115</v>
      </c>
      <c r="D17" s="258" t="str">
        <f>VLOOKUP(C17, '3.Lists scores(do not delete)'!$K$3:$L$28, 2, FALSE)</f>
        <v>SDG 12: Responsible Consumption and Production</v>
      </c>
      <c r="E17" s="258">
        <f>VLOOKUP(D17, '0.A. Country''s SDG profile'!$A$8:$B$24, 2, FALSE)</f>
        <v>3</v>
      </c>
      <c r="F17" s="258" t="str">
        <f>VLOOKUP(D17, '0.A. Country''s SDG profile'!$F$7:$G$23, 2, FALSE)</f>
        <v>Achieved</v>
      </c>
      <c r="G17" s="259">
        <f>VLOOKUP(B17, '3.Lists scores(do not delete)'!$C$8:$D$13, 2, FALSE)</f>
        <v>0.14285714285714285</v>
      </c>
      <c r="H17" s="259" t="str">
        <f>VLOOKUP(C17, '0.B Country''s GHG &amp; NDC Profile'!G17:H45, 2, FALSE)</f>
        <v>Beyond NDC</v>
      </c>
      <c r="I17" s="260">
        <f>VLOOKUP(C17, '3.Lists scores(do not delete)'!$C$38:$D$63, 2, FALSE)</f>
        <v>3.6</v>
      </c>
      <c r="J17" s="260">
        <f>VLOOKUP(C17, '3.Lists scores(do not delete)'!$C$67:$D$92, 2, FALSE)</f>
        <v>3.6</v>
      </c>
      <c r="K17" s="261">
        <f>((G17 * '1.1 Activity_TypePrioritization'!$E$9) + (VLOOKUP(C17, '3.Lists scores(do not delete)'!$C$38:$D$63, 2, FALSE) * '1.1 Activity_TypePrioritization'!$E$11)+(VLOOKUP(F17, '3.Lists scores(do not delete)'!$A$21:$B$23, 2, FALSE) * '1.1 Activity_TypePrioritization'!$E$10)*E17)*
             (VLOOKUP(H17, '1.1 Activity_TypePrioritization'!$G$9:$H$12, 2, FALSE))+ROW(K17)/10000</f>
        <v>4.094557142857143</v>
      </c>
      <c r="L17" s="262">
        <f>((G17 * '1.1 Activity_TypePrioritization'!$E$9) + (VLOOKUP(C17, '3.Lists scores(do not delete)'!$C$67:$D$92, 2, FALSE) * '1.1 Activity_TypePrioritization'!$E$11)+(VLOOKUP(F17, '3.Lists scores(do not delete)'!$A$21:$B$23, 2, FALSE) * '1.1 Activity_TypePrioritization'!$E$10)*E17)*
              (VLOOKUP(H17, '1.1 Activity_TypePrioritization'!$I$9:$J$12, 2, FALSE) )+ROW(K17)/10000</f>
        <v>4.094557142857143</v>
      </c>
      <c r="M17" s="15"/>
      <c r="N17" s="15"/>
      <c r="O17" s="15"/>
      <c r="P17" s="15"/>
      <c r="Q17" s="15"/>
      <c r="R17" s="15"/>
      <c r="S17" s="15"/>
      <c r="T17" s="15"/>
      <c r="U17" s="15"/>
      <c r="V17" s="15"/>
    </row>
    <row r="18" spans="1:22" ht="56.1" customHeight="1" x14ac:dyDescent="0.2">
      <c r="A18" s="15"/>
      <c r="B18" s="341" t="s">
        <v>176</v>
      </c>
      <c r="C18" s="342" t="s">
        <v>116</v>
      </c>
      <c r="D18" s="18" t="str">
        <f>VLOOKUP(C18, '3.Lists scores(do not delete)'!$K$3:$L$28, 2, FALSE)</f>
        <v>SDG 12: Responsible Consumption and Production</v>
      </c>
      <c r="E18" s="18">
        <f>VLOOKUP(D18, '0.A. Country''s SDG profile'!$A$8:$B$24, 2, FALSE)</f>
        <v>3</v>
      </c>
      <c r="F18" s="18" t="str">
        <f>VLOOKUP(D18, '0.A. Country''s SDG profile'!$F$7:$G$23, 2, FALSE)</f>
        <v>Achieved</v>
      </c>
      <c r="G18" s="19">
        <f>VLOOKUP(B18, '3.Lists scores(do not delete)'!$C$8:$D$13, 2, FALSE)</f>
        <v>0.14285714285714285</v>
      </c>
      <c r="H18" s="19" t="str">
        <f>VLOOKUP(C18, '0.B Country''s GHG &amp; NDC Profile'!G18:H46, 2, FALSE)</f>
        <v>Beyond NDC</v>
      </c>
      <c r="I18" s="180">
        <f>VLOOKUP(C18, '3.Lists scores(do not delete)'!$C$38:$D$63, 2, FALSE)</f>
        <v>3.2</v>
      </c>
      <c r="J18" s="180">
        <f>VLOOKUP(C18, '3.Lists scores(do not delete)'!$C$67:$D$92, 2, FALSE)</f>
        <v>3.2</v>
      </c>
      <c r="K18" s="56">
        <f>((G18 * '1.1 Activity_TypePrioritization'!$E$9) + (VLOOKUP(C18, '3.Lists scores(do not delete)'!$C$38:$D$63, 2, FALSE) * '1.1 Activity_TypePrioritization'!$E$11)+(VLOOKUP(F18, '3.Lists scores(do not delete)'!$A$21:$B$23, 2, FALSE) * '1.1 Activity_TypePrioritization'!$E$10)*E18)*
             (VLOOKUP(H18, '1.1 Activity_TypePrioritization'!$G$9:$H$12, 2, FALSE) )+ROW(K18)/10000</f>
        <v>3.7946571428571425</v>
      </c>
      <c r="L18" s="57">
        <f>((G18 * '1.1 Activity_TypePrioritization'!$E$9) + (VLOOKUP(C18, '3.Lists scores(do not delete)'!$C$67:$D$92, 2, FALSE) * '1.1 Activity_TypePrioritization'!$E$11)+(VLOOKUP(F18, '3.Lists scores(do not delete)'!$A$21:$B$23, 2, FALSE) * '1.1 Activity_TypePrioritization'!$E$10)*E18)*
              (VLOOKUP(H18, '1.1 Activity_TypePrioritization'!$I$9:$J$12, 2, FALSE) )+ROW(K18)/10000</f>
        <v>3.7946571428571425</v>
      </c>
      <c r="M18" s="15"/>
      <c r="N18" s="15"/>
      <c r="O18" s="15"/>
      <c r="P18" s="15"/>
      <c r="Q18" s="15"/>
      <c r="R18" s="15"/>
      <c r="S18" s="15"/>
      <c r="T18" s="15"/>
      <c r="U18" s="15"/>
      <c r="V18" s="15"/>
    </row>
    <row r="19" spans="1:22" ht="56.1" customHeight="1" x14ac:dyDescent="0.2">
      <c r="A19" s="15"/>
      <c r="B19" s="341" t="s">
        <v>176</v>
      </c>
      <c r="C19" s="342" t="s">
        <v>114</v>
      </c>
      <c r="D19" s="18" t="str">
        <f>VLOOKUP(C19, '3.Lists scores(do not delete)'!$K$3:$L$28, 2, FALSE)</f>
        <v>SDG 15: Life on Land</v>
      </c>
      <c r="E19" s="18">
        <f>VLOOKUP(D19, '0.A. Country''s SDG profile'!$A$8:$B$24, 2, FALSE)</f>
        <v>3</v>
      </c>
      <c r="F19" s="18" t="str">
        <f>VLOOKUP(D19, '0.A. Country''s SDG profile'!$F$7:$G$23, 2, FALSE)</f>
        <v>On Track</v>
      </c>
      <c r="G19" s="19">
        <f>VLOOKUP(B19, '3.Lists scores(do not delete)'!$C$8:$D$13, 2, FALSE)</f>
        <v>0.14285714285714285</v>
      </c>
      <c r="H19" s="19" t="str">
        <f>VLOOKUP(C19, '0.B Country''s GHG &amp; NDC Profile'!G16:H44, 2, FALSE)</f>
        <v>Unconditional</v>
      </c>
      <c r="I19" s="180">
        <f>VLOOKUP(C19, '3.Lists scores(do not delete)'!$C$38:$D$63, 2, FALSE)</f>
        <v>8.3999999999999986</v>
      </c>
      <c r="J19" s="180">
        <f>VLOOKUP(C19, '3.Lists scores(do not delete)'!$C$67:$D$92, 2, FALSE)</f>
        <v>8.3999999999999986</v>
      </c>
      <c r="K19" s="56">
        <f>((G19 * '1.1 Activity_TypePrioritization'!$E$9) + (VLOOKUP(C19, '3.Lists scores(do not delete)'!$C$38:$D$63, 2, FALSE) * '1.1 Activity_TypePrioritization'!$E$11)+(VLOOKUP(F19, '3.Lists scores(do not delete)'!$A$21:$B$23, 2, FALSE) * '1.1 Activity_TypePrioritization'!$E$10)*E19)*
             (VLOOKUP(H19, '1.1 Activity_TypePrioritization'!$G$9:$H$12, 2, FALSE) )+ROW(K19)/10000</f>
        <v>1.9E-3</v>
      </c>
      <c r="L19" s="57">
        <f>((G19 * '1.1 Activity_TypePrioritization'!$E$9) + (VLOOKUP(C19, '3.Lists scores(do not delete)'!$C$67:$D$92, 2, FALSE) * '1.1 Activity_TypePrioritization'!$E$11)+(VLOOKUP(F19, '3.Lists scores(do not delete)'!$A$21:$B$23, 2, FALSE) * '1.1 Activity_TypePrioritization'!$E$10)*E19)*
              (VLOOKUP(H19, '1.1 Activity_TypePrioritization'!$I$9:$J$12, 2, FALSE) )+ROW(K19)/10000</f>
        <v>9.0447571428571401</v>
      </c>
      <c r="M19" s="15"/>
      <c r="N19" s="15"/>
      <c r="O19" s="15"/>
      <c r="P19" s="15"/>
      <c r="Q19" s="15"/>
      <c r="R19" s="15"/>
      <c r="S19" s="15"/>
      <c r="T19" s="15"/>
      <c r="U19" s="15"/>
      <c r="V19" s="15"/>
    </row>
    <row r="20" spans="1:22" ht="56.1" customHeight="1" x14ac:dyDescent="0.2">
      <c r="A20" s="15"/>
      <c r="B20" s="341" t="s">
        <v>176</v>
      </c>
      <c r="C20" s="342" t="s">
        <v>117</v>
      </c>
      <c r="D20" s="18" t="str">
        <f>VLOOKUP(C20, '3.Lists scores(do not delete)'!$K$3:$L$28, 2, FALSE)</f>
        <v>SDG 12: Responsible Consumption and Production</v>
      </c>
      <c r="E20" s="18">
        <f>VLOOKUP(D20, '0.A. Country''s SDG profile'!$A$8:$B$24, 2, FALSE)</f>
        <v>3</v>
      </c>
      <c r="F20" s="18" t="str">
        <f>VLOOKUP(D20, '0.A. Country''s SDG profile'!$F$7:$G$23, 2, FALSE)</f>
        <v>Achieved</v>
      </c>
      <c r="G20" s="19">
        <f>VLOOKUP(B20, '3.Lists scores(do not delete)'!$C$8:$D$13, 2, FALSE)</f>
        <v>0.14285714285714285</v>
      </c>
      <c r="H20" s="19" t="str">
        <f>VLOOKUP(C20, '0.B Country''s GHG &amp; NDC Profile'!G19:H47, 2, FALSE)</f>
        <v>Unconditional</v>
      </c>
      <c r="I20" s="180">
        <f>VLOOKUP(C20, '3.Lists scores(do not delete)'!$C$38:$D$63, 2, FALSE)</f>
        <v>7.7999999999999989</v>
      </c>
      <c r="J20" s="180">
        <f>VLOOKUP(C20, '3.Lists scores(do not delete)'!$C$67:$D$92, 2, FALSE)</f>
        <v>7.7999999999999989</v>
      </c>
      <c r="K20" s="56">
        <f>((G20 * '1.1 Activity_TypePrioritization'!$E$9) + (VLOOKUP(C20, '3.Lists scores(do not delete)'!$C$38:$D$63, 2, FALSE) * '1.1 Activity_TypePrioritization'!$E$11)+(VLOOKUP(F20, '3.Lists scores(do not delete)'!$A$21:$B$23, 2, FALSE) * '1.1 Activity_TypePrioritization'!$E$10)*E20)*
             (VLOOKUP(H20, '1.1 Activity_TypePrioritization'!$G$9:$H$12, 2, FALSE) )+ROW(K20)/10000</f>
        <v>2E-3</v>
      </c>
      <c r="L20" s="57">
        <f>((G20 * '1.1 Activity_TypePrioritization'!$E$9) + (VLOOKUP(C20, '3.Lists scores(do not delete)'!$C$67:$D$92, 2, FALSE) * '1.1 Activity_TypePrioritization'!$E$11)+(VLOOKUP(F20, '3.Lists scores(do not delete)'!$A$21:$B$23, 2, FALSE) * '1.1 Activity_TypePrioritization'!$E$10)*E20)*
              (VLOOKUP(H20, '1.1 Activity_TypePrioritization'!$I$9:$J$12, 2, FALSE) )+ROW(K20)/10000</f>
        <v>7.2448571428571409</v>
      </c>
      <c r="M20" s="15"/>
      <c r="N20" s="15"/>
      <c r="O20" s="15"/>
      <c r="P20" s="15"/>
      <c r="Q20" s="15"/>
      <c r="R20" s="15"/>
      <c r="S20" s="15"/>
      <c r="T20" s="15"/>
      <c r="U20" s="15"/>
      <c r="V20" s="15"/>
    </row>
    <row r="21" spans="1:22" ht="56.1" customHeight="1" x14ac:dyDescent="0.2">
      <c r="A21" s="15"/>
      <c r="B21" s="341" t="s">
        <v>177</v>
      </c>
      <c r="C21" s="342" t="s">
        <v>105</v>
      </c>
      <c r="D21" s="18" t="str">
        <f>VLOOKUP(C21, '3.Lists scores(do not delete)'!$K$3:$L$28, 2, FALSE)</f>
        <v>SDG 7: Affordable and Clean Energy</v>
      </c>
      <c r="E21" s="18">
        <f>VLOOKUP(D21, '0.A. Country''s SDG profile'!$A$8:$B$24, 2, FALSE)</f>
        <v>2</v>
      </c>
      <c r="F21" s="18" t="str">
        <f>VLOOKUP(D21, '0.A. Country''s SDG profile'!$F$7:$G$23, 2, FALSE)</f>
        <v>Underperforming</v>
      </c>
      <c r="G21" s="19">
        <f>VLOOKUP(B21, '3.Lists scores(do not delete)'!$C$8:$D$13, 2, FALSE)</f>
        <v>0.21428571428571427</v>
      </c>
      <c r="H21" s="19" t="str">
        <f>VLOOKUP(C21, '0.B Country''s GHG &amp; NDC Profile'!G11:H39, 2, FALSE)</f>
        <v>Beyond NDC</v>
      </c>
      <c r="I21" s="180">
        <f>VLOOKUP(C21, '3.Lists scores(do not delete)'!$C$38:$D$63, 2, FALSE)</f>
        <v>9</v>
      </c>
      <c r="J21" s="180">
        <f>VLOOKUP(C21, '3.Lists scores(do not delete)'!$C$67:$D$92, 2, FALSE)</f>
        <v>9</v>
      </c>
      <c r="K21" s="56">
        <f>((G21 * '1.1 Activity_TypePrioritization'!$E$9) + (VLOOKUP(C21, '3.Lists scores(do not delete)'!$C$38:$D$63, 2, FALSE) * '1.1 Activity_TypePrioritization'!$E$11)+(VLOOKUP(F21, '3.Lists scores(do not delete)'!$A$21:$B$23, 2, FALSE) * '1.1 Activity_TypePrioritization'!$E$10)*E21)*
             (VLOOKUP(H21, '1.1 Activity_TypePrioritization'!$G$9:$H$12, 2, FALSE) )+ROW(K21)/10000</f>
        <v>9.5163857142857147</v>
      </c>
      <c r="L21" s="57">
        <f>((G21 * '1.1 Activity_TypePrioritization'!$E$9) + (VLOOKUP(C21, '3.Lists scores(do not delete)'!$C$67:$D$92, 2, FALSE) * '1.1 Activity_TypePrioritization'!$E$11)+(VLOOKUP(F21, '3.Lists scores(do not delete)'!$A$21:$B$23, 2, FALSE) * '1.1 Activity_TypePrioritization'!$E$10)*E21)*
              (VLOOKUP(H21, '1.1 Activity_TypePrioritization'!$I$9:$J$12, 2, FALSE) )+ROW(K21)/10000</f>
        <v>9.5163857142857147</v>
      </c>
      <c r="M21" s="15"/>
      <c r="N21" s="15"/>
      <c r="O21" s="15"/>
      <c r="P21" s="15"/>
      <c r="Q21" s="15"/>
      <c r="R21" s="15"/>
      <c r="S21" s="15"/>
      <c r="T21" s="15"/>
      <c r="U21" s="15"/>
      <c r="V21" s="15"/>
    </row>
    <row r="22" spans="1:22" ht="56.1" customHeight="1" x14ac:dyDescent="0.2">
      <c r="A22" s="15"/>
      <c r="B22" s="341" t="s">
        <v>177</v>
      </c>
      <c r="C22" s="342" t="s">
        <v>102</v>
      </c>
      <c r="D22" s="18" t="str">
        <f>VLOOKUP(C22, '3.Lists scores(do not delete)'!$K$3:$L$28, 2, FALSE)</f>
        <v>SDG 7: Affordable and Clean Energy</v>
      </c>
      <c r="E22" s="18">
        <f>VLOOKUP(D22, '0.A. Country''s SDG profile'!$A$8:$B$24, 2, FALSE)</f>
        <v>2</v>
      </c>
      <c r="F22" s="18" t="str">
        <f>VLOOKUP(D22, '0.A. Country''s SDG profile'!$F$7:$G$23, 2, FALSE)</f>
        <v>Underperforming</v>
      </c>
      <c r="G22" s="19">
        <f>VLOOKUP(B22, '3.Lists scores(do not delete)'!$C$8:$D$13, 2, FALSE)</f>
        <v>0.21428571428571427</v>
      </c>
      <c r="H22" s="19" t="str">
        <f>VLOOKUP(C22, '0.B Country''s GHG &amp; NDC Profile'!G10:H39, 2, FALSE)</f>
        <v>Conditional</v>
      </c>
      <c r="I22" s="180">
        <f>VLOOKUP(C22, '3.Lists scores(do not delete)'!$C$38:$D$63, 2, FALSE)</f>
        <v>4</v>
      </c>
      <c r="J22" s="180">
        <f>VLOOKUP(C22, '3.Lists scores(do not delete)'!$C$67:$D$92, 2, FALSE)</f>
        <v>4</v>
      </c>
      <c r="K22" s="56">
        <f>((G22 * '1.1 Activity_TypePrioritization'!$E$9) + (VLOOKUP(C22, '3.Lists scores(do not delete)'!$C$38:$D$63, 2, FALSE) * '1.1 Activity_TypePrioritization'!$E$11)+(VLOOKUP(F22, '3.Lists scores(do not delete)'!$A$21:$B$23, 2, FALSE) * '1.1 Activity_TypePrioritization'!$E$10)*E22)*
             (VLOOKUP(H22, '1.1 Activity_TypePrioritization'!$G$9:$H$12, 2, FALSE) )+ROW(K22)/10000</f>
        <v>5.7664857142857144</v>
      </c>
      <c r="L22" s="57">
        <f>((G22 * '1.1 Activity_TypePrioritization'!$E$9) + (VLOOKUP(C22, '3.Lists scores(do not delete)'!$C$67:$D$92, 2, FALSE) * '1.1 Activity_TypePrioritization'!$E$11)+(VLOOKUP(F22, '3.Lists scores(do not delete)'!$A$21:$B$23, 2, FALSE) * '1.1 Activity_TypePrioritization'!$E$10)*E22)*
              (VLOOKUP(H22, '1.1 Activity_TypePrioritization'!$I$9:$J$12, 2, FALSE) )+ROW(K22)/10000</f>
        <v>5.7664857142857144</v>
      </c>
      <c r="M22" s="15"/>
      <c r="N22" s="15"/>
      <c r="O22" s="15"/>
      <c r="P22" s="15"/>
      <c r="Q22" s="15"/>
      <c r="R22" s="15"/>
      <c r="S22" s="15"/>
      <c r="T22" s="15"/>
      <c r="U22" s="15"/>
      <c r="V22" s="15"/>
    </row>
    <row r="23" spans="1:22" ht="56.1" customHeight="1" x14ac:dyDescent="0.2">
      <c r="A23" s="15"/>
      <c r="B23" s="341" t="s">
        <v>177</v>
      </c>
      <c r="C23" s="342" t="s">
        <v>100</v>
      </c>
      <c r="D23" s="18" t="str">
        <f>VLOOKUP(C23, '3.Lists scores(do not delete)'!$K$3:$L$28, 2, FALSE)</f>
        <v>SDG 7: Affordable and Clean Energy</v>
      </c>
      <c r="E23" s="18">
        <f>VLOOKUP(D23, '0.A. Country''s SDG profile'!$A$8:$B$24, 2, FALSE)</f>
        <v>2</v>
      </c>
      <c r="F23" s="18" t="str">
        <f>VLOOKUP(D23, '0.A. Country''s SDG profile'!$F$7:$G$23, 2, FALSE)</f>
        <v>Underperforming</v>
      </c>
      <c r="G23" s="19">
        <f>VLOOKUP(B23, '3.Lists scores(do not delete)'!$C$8:$D$13, 2, FALSE)</f>
        <v>0.21428571428571427</v>
      </c>
      <c r="H23" s="19" t="str">
        <f>VLOOKUP(C23, '0.B Country''s GHG &amp; NDC Profile'!G9:H39, 2, FALSE)</f>
        <v>Unconditional</v>
      </c>
      <c r="I23" s="180">
        <f>VLOOKUP(C23, '3.Lists scores(do not delete)'!$C$38:$D$63, 2, FALSE)</f>
        <v>1.8000000000000003</v>
      </c>
      <c r="J23" s="180">
        <f>VLOOKUP(C23, '3.Lists scores(do not delete)'!$C$67:$D$92, 2, FALSE)</f>
        <v>1.8000000000000003</v>
      </c>
      <c r="K23" s="56">
        <f>((G23 * '1.1 Activity_TypePrioritization'!$E$9) + (VLOOKUP(C23, '3.Lists scores(do not delete)'!$C$38:$D$63, 2, FALSE) * '1.1 Activity_TypePrioritization'!$E$11)+(VLOOKUP(F23, '3.Lists scores(do not delete)'!$A$21:$B$23, 2, FALSE) * '1.1 Activity_TypePrioritization'!$E$10)*E23)*
             (VLOOKUP(H23, '1.1 Activity_TypePrioritization'!$G$9:$H$12, 2, FALSE) )+ROW(K23)/10000</f>
        <v>2.3E-3</v>
      </c>
      <c r="L23" s="57">
        <f>((G23 * '1.1 Activity_TypePrioritization'!$E$9) + (VLOOKUP(C23, '3.Lists scores(do not delete)'!$C$67:$D$92, 2, FALSE) * '1.1 Activity_TypePrioritization'!$E$11)+(VLOOKUP(F23, '3.Lists scores(do not delete)'!$A$21:$B$23, 2, FALSE) * '1.1 Activity_TypePrioritization'!$E$10)*E23)*
              (VLOOKUP(H23, '1.1 Activity_TypePrioritization'!$I$9:$J$12, 2, FALSE) )+ROW(K23)/10000</f>
        <v>4.1165857142857138</v>
      </c>
      <c r="M23" s="15"/>
      <c r="N23" s="15"/>
      <c r="O23" s="15"/>
      <c r="P23" s="15"/>
      <c r="Q23" s="15"/>
      <c r="R23" s="15"/>
      <c r="S23" s="15"/>
      <c r="T23" s="15"/>
      <c r="U23" s="15"/>
      <c r="V23" s="15"/>
    </row>
    <row r="24" spans="1:22" ht="56.1" customHeight="1" x14ac:dyDescent="0.2">
      <c r="A24" s="15"/>
      <c r="B24" s="341" t="s">
        <v>177</v>
      </c>
      <c r="C24" s="342" t="s">
        <v>97</v>
      </c>
      <c r="D24" s="18" t="str">
        <f>VLOOKUP(C24, '3.Lists scores(do not delete)'!$K$3:$L$28, 2, FALSE)</f>
        <v>SDG 7: Affordable and Clean Energy</v>
      </c>
      <c r="E24" s="18">
        <f>VLOOKUP(D24, '0.A. Country''s SDG profile'!$A$8:$B$24, 2, FALSE)</f>
        <v>2</v>
      </c>
      <c r="F24" s="18" t="str">
        <f>VLOOKUP(D24, '0.A. Country''s SDG profile'!$F$7:$G$23, 2, FALSE)</f>
        <v>Underperforming</v>
      </c>
      <c r="G24" s="19">
        <f>VLOOKUP(B24, '3.Lists scores(do not delete)'!$C$8:$D$13, 2, FALSE)</f>
        <v>0.21428571428571427</v>
      </c>
      <c r="H24" s="19" t="str">
        <f>VLOOKUP(C24, '0.B Country''s GHG &amp; NDC Profile'!G8:H39, 2, FALSE)</f>
        <v>Unidentified Conditionality</v>
      </c>
      <c r="I24" s="180">
        <f>VLOOKUP(C24, '3.Lists scores(do not delete)'!$C$38:$D$63, 2, FALSE)</f>
        <v>4.8000000000000007</v>
      </c>
      <c r="J24" s="180">
        <f>VLOOKUP(C24, '3.Lists scores(do not delete)'!$C$67:$D$92, 2, FALSE)</f>
        <v>4.8000000000000007</v>
      </c>
      <c r="K24" s="56">
        <f>((G24 * '1.1 Activity_TypePrioritization'!$E$9) + (VLOOKUP(C24, '3.Lists scores(do not delete)'!$C$38:$D$63, 2, FALSE) * '1.1 Activity_TypePrioritization'!$E$11)+(VLOOKUP(F24, '3.Lists scores(do not delete)'!$A$21:$B$23, 2, FALSE) * '1.1 Activity_TypePrioritization'!$E$10)*E24)*
             (VLOOKUP(H24, '1.1 Activity_TypePrioritization'!$G$9:$H$12, 2, FALSE) )+ROW(K24)/10000</f>
        <v>6.3666857142857136</v>
      </c>
      <c r="L24" s="57">
        <f>((G24 * '1.1 Activity_TypePrioritization'!$E$9) + (VLOOKUP(C24, '3.Lists scores(do not delete)'!$C$67:$D$92, 2, FALSE) * '1.1 Activity_TypePrioritization'!$E$11)+(VLOOKUP(F24, '3.Lists scores(do not delete)'!$A$21:$B$23, 2, FALSE) * '1.1 Activity_TypePrioritization'!$E$10)*E24)*
              (VLOOKUP(H24, '1.1 Activity_TypePrioritization'!$I$9:$J$12, 2, FALSE) )+ROW(K24)/10000</f>
        <v>6.3666857142857136</v>
      </c>
      <c r="M24" s="15"/>
      <c r="N24" s="15"/>
      <c r="O24" s="15"/>
      <c r="P24" s="15"/>
      <c r="Q24" s="15"/>
      <c r="R24" s="15"/>
      <c r="S24" s="15"/>
      <c r="T24" s="15"/>
      <c r="U24" s="15"/>
      <c r="V24" s="15"/>
    </row>
    <row r="25" spans="1:22" ht="56.1" customHeight="1" x14ac:dyDescent="0.2">
      <c r="A25" s="15"/>
      <c r="B25" s="341" t="s">
        <v>178</v>
      </c>
      <c r="C25" s="342" t="s">
        <v>127</v>
      </c>
      <c r="D25" s="18" t="str">
        <f>VLOOKUP(C25, '3.Lists scores(do not delete)'!$K$3:$L$28, 2, FALSE)</f>
        <v>SDG 15: Life on Land</v>
      </c>
      <c r="E25" s="18">
        <f>VLOOKUP(D25, '0.A. Country''s SDG profile'!$A$8:$B$24, 2, FALSE)</f>
        <v>3</v>
      </c>
      <c r="F25" s="18" t="str">
        <f>VLOOKUP(D25, '0.A. Country''s SDG profile'!$F$7:$G$23, 2, FALSE)</f>
        <v>On Track</v>
      </c>
      <c r="G25" s="19">
        <f>VLOOKUP(B25, '3.Lists scores(do not delete)'!$C$8:$D$13, 2, FALSE)</f>
        <v>0.35714285714285715</v>
      </c>
      <c r="H25" s="19" t="str">
        <f>VLOOKUP(C25, '0.B Country''s GHG &amp; NDC Profile'!G29:H57, 2, FALSE)</f>
        <v>Conditional</v>
      </c>
      <c r="I25" s="180">
        <f>VLOOKUP(C25, '3.Lists scores(do not delete)'!$C$38:$D$63, 2, FALSE)</f>
        <v>0</v>
      </c>
      <c r="J25" s="180">
        <f>VLOOKUP(C25, '3.Lists scores(do not delete)'!$C$67:$D$92, 2, FALSE)</f>
        <v>7.7999999999999989</v>
      </c>
      <c r="K25" s="56">
        <f>((G25 * '1.1 Activity_TypePrioritization'!$E$9) + (VLOOKUP(C25, '3.Lists scores(do not delete)'!$C$38:$D$63, 2, FALSE) * '1.1 Activity_TypePrioritization'!$E$11)+(VLOOKUP(F25, '3.Lists scores(do not delete)'!$A$21:$B$23, 2, FALSE) * '1.1 Activity_TypePrioritization'!$E$10)*E25)*
             (VLOOKUP(H25, '1.1 Activity_TypePrioritization'!$G$9:$H$12, 2, FALSE) )+ROW(K25)/10000</f>
        <v>2.8096428571428569</v>
      </c>
      <c r="L25" s="57">
        <f>((G25 * '1.1 Activity_TypePrioritization'!$E$9) + (VLOOKUP(C25, '3.Lists scores(do not delete)'!$C$67:$D$92, 2, FALSE) * '1.1 Activity_TypePrioritization'!$E$11)+(VLOOKUP(F25, '3.Lists scores(do not delete)'!$A$21:$B$23, 2, FALSE) * '1.1 Activity_TypePrioritization'!$E$10)*E25)*
              (VLOOKUP(H25, '1.1 Activity_TypePrioritization'!$I$9:$J$12, 2, FALSE) )+ROW(K25)/10000</f>
        <v>8.6596428571428543</v>
      </c>
      <c r="M25" s="15"/>
      <c r="N25" s="15"/>
      <c r="O25" s="15"/>
      <c r="P25" s="15"/>
      <c r="Q25" s="15"/>
      <c r="R25" s="15"/>
      <c r="S25" s="15"/>
      <c r="T25" s="15"/>
      <c r="U25" s="15"/>
      <c r="V25" s="15"/>
    </row>
    <row r="26" spans="1:22" ht="56.1" customHeight="1" x14ac:dyDescent="0.2">
      <c r="A26" s="15"/>
      <c r="B26" s="341" t="s">
        <v>178</v>
      </c>
      <c r="C26" s="342" t="s">
        <v>128</v>
      </c>
      <c r="D26" s="18" t="str">
        <f>VLOOKUP(C26, '3.Lists scores(do not delete)'!$K$3:$L$28, 2, FALSE)</f>
        <v>SDG 15: Life on Land</v>
      </c>
      <c r="E26" s="18">
        <f>VLOOKUP(D26, '0.A. Country''s SDG profile'!$A$8:$B$24, 2, FALSE)</f>
        <v>3</v>
      </c>
      <c r="F26" s="18" t="str">
        <f>VLOOKUP(D26, '0.A. Country''s SDG profile'!$F$7:$G$23, 2, FALSE)</f>
        <v>On Track</v>
      </c>
      <c r="G26" s="19">
        <f>VLOOKUP(B26, '3.Lists scores(do not delete)'!$C$8:$D$13, 2, FALSE)</f>
        <v>0.35714285714285715</v>
      </c>
      <c r="H26" s="19" t="str">
        <f>VLOOKUP(C26, '0.B Country''s GHG &amp; NDC Profile'!G30:H58, 2, FALSE)</f>
        <v>Conditional</v>
      </c>
      <c r="I26" s="180">
        <f>VLOOKUP(C26, '3.Lists scores(do not delete)'!$C$38:$D$63, 2, FALSE)</f>
        <v>0</v>
      </c>
      <c r="J26" s="180">
        <f>VLOOKUP(C26, '3.Lists scores(do not delete)'!$C$67:$D$92, 2, FALSE)</f>
        <v>7.7999999999999989</v>
      </c>
      <c r="K26" s="56">
        <f>((G26 * '1.1 Activity_TypePrioritization'!$E$9) + (VLOOKUP(C26, '3.Lists scores(do not delete)'!$C$38:$D$63, 2, FALSE) * '1.1 Activity_TypePrioritization'!$E$11)+(VLOOKUP(F26, '3.Lists scores(do not delete)'!$A$21:$B$23, 2, FALSE) * '1.1 Activity_TypePrioritization'!$E$10)*E26)*
             (VLOOKUP(H26, '1.1 Activity_TypePrioritization'!$G$9:$H$12, 2, FALSE) )+ROW(K26)/10000</f>
        <v>2.8097428571428571</v>
      </c>
      <c r="L26" s="57">
        <f>((G26 * '1.1 Activity_TypePrioritization'!$E$9) + (VLOOKUP(C26, '3.Lists scores(do not delete)'!$C$67:$D$92, 2, FALSE) * '1.1 Activity_TypePrioritization'!$E$11)+(VLOOKUP(F26, '3.Lists scores(do not delete)'!$A$21:$B$23, 2, FALSE) * '1.1 Activity_TypePrioritization'!$E$10)*E26)*
              (VLOOKUP(H26, '1.1 Activity_TypePrioritization'!$I$9:$J$12, 2, FALSE) )+ROW(K26)/10000</f>
        <v>8.6597428571428541</v>
      </c>
      <c r="M26" s="15"/>
      <c r="N26" s="15"/>
      <c r="O26" s="15"/>
      <c r="P26" s="15"/>
      <c r="Q26" s="15"/>
      <c r="R26" s="15"/>
      <c r="S26" s="15"/>
      <c r="T26" s="15"/>
      <c r="U26" s="15"/>
      <c r="V26" s="15"/>
    </row>
    <row r="27" spans="1:22" ht="56.1" customHeight="1" x14ac:dyDescent="0.2">
      <c r="A27" s="15"/>
      <c r="B27" s="341" t="s">
        <v>178</v>
      </c>
      <c r="C27" s="342" t="s">
        <v>129</v>
      </c>
      <c r="D27" s="18" t="str">
        <f>VLOOKUP(C27, '3.Lists scores(do not delete)'!$K$3:$L$28, 2, FALSE)</f>
        <v>SDG 15: Life on Land</v>
      </c>
      <c r="E27" s="18">
        <f>VLOOKUP(D27, '0.A. Country''s SDG profile'!$A$8:$B$24, 2, FALSE)</f>
        <v>3</v>
      </c>
      <c r="F27" s="18" t="str">
        <f>VLOOKUP(D27, '0.A. Country''s SDG profile'!$F$7:$G$23, 2, FALSE)</f>
        <v>On Track</v>
      </c>
      <c r="G27" s="19">
        <f>VLOOKUP(B27, '3.Lists scores(do not delete)'!$C$8:$D$13, 2, FALSE)</f>
        <v>0.35714285714285715</v>
      </c>
      <c r="H27" s="19" t="str">
        <f>VLOOKUP(C27, '0.B Country''s GHG &amp; NDC Profile'!G31:H59, 2, FALSE)</f>
        <v>Conditional</v>
      </c>
      <c r="I27" s="180">
        <f>VLOOKUP(C27, '3.Lists scores(do not delete)'!$C$38:$D$63, 2, FALSE)</f>
        <v>0</v>
      </c>
      <c r="J27" s="180">
        <f>VLOOKUP(C27, '3.Lists scores(do not delete)'!$C$67:$D$92, 2, FALSE)</f>
        <v>7.7999999999999989</v>
      </c>
      <c r="K27" s="56">
        <f>((G27 * '1.1 Activity_TypePrioritization'!$E$9) + (VLOOKUP(C27, '3.Lists scores(do not delete)'!$C$38:$D$63, 2, FALSE) * '1.1 Activity_TypePrioritization'!$E$11)+(VLOOKUP(F27, '3.Lists scores(do not delete)'!$A$21:$B$23, 2, FALSE) * '1.1 Activity_TypePrioritization'!$E$10)*E27)*
             (VLOOKUP(H27, '1.1 Activity_TypePrioritization'!$G$9:$H$12, 2, FALSE) )+ROW(K27)/10000</f>
        <v>2.8098428571428569</v>
      </c>
      <c r="L27" s="57">
        <f>((G27 * '1.1 Activity_TypePrioritization'!$E$9) + (VLOOKUP(C27, '3.Lists scores(do not delete)'!$C$67:$D$92, 2, FALSE) * '1.1 Activity_TypePrioritization'!$E$11)+(VLOOKUP(F27, '3.Lists scores(do not delete)'!$A$21:$B$23, 2, FALSE) * '1.1 Activity_TypePrioritization'!$E$10)*E27)*
              (VLOOKUP(H27, '1.1 Activity_TypePrioritization'!$I$9:$J$12, 2, FALSE) )+ROW(K27)/10000</f>
        <v>8.6598428571428556</v>
      </c>
      <c r="M27" s="15"/>
      <c r="N27" s="15"/>
      <c r="O27" s="15"/>
      <c r="P27" s="15"/>
      <c r="Q27" s="15"/>
      <c r="R27" s="15"/>
      <c r="S27" s="15"/>
      <c r="T27" s="15"/>
      <c r="U27" s="15"/>
      <c r="V27" s="15"/>
    </row>
    <row r="28" spans="1:22" ht="56.1" customHeight="1" x14ac:dyDescent="0.2">
      <c r="A28" s="15"/>
      <c r="B28" s="341" t="s">
        <v>178</v>
      </c>
      <c r="C28" s="342" t="s">
        <v>131</v>
      </c>
      <c r="D28" s="18" t="str">
        <f>VLOOKUP(C28, '3.Lists scores(do not delete)'!$K$3:$L$28, 2, FALSE)</f>
        <v>SDG 15: Life on Land</v>
      </c>
      <c r="E28" s="18">
        <f>VLOOKUP(D28, '0.A. Country''s SDG profile'!$A$8:$B$24, 2, FALSE)</f>
        <v>3</v>
      </c>
      <c r="F28" s="18" t="str">
        <f>VLOOKUP(D28, '0.A. Country''s SDG profile'!$F$7:$G$23, 2, FALSE)</f>
        <v>On Track</v>
      </c>
      <c r="G28" s="19">
        <f>VLOOKUP(B28, '3.Lists scores(do not delete)'!$C$8:$D$13, 2, FALSE)</f>
        <v>0.35714285714285715</v>
      </c>
      <c r="H28" s="19" t="str">
        <f>VLOOKUP(C28, '0.B Country''s GHG &amp; NDC Profile'!G33:H61, 2, FALSE)</f>
        <v>Unconditional</v>
      </c>
      <c r="I28" s="180">
        <f>VLOOKUP(C28, '3.Lists scores(do not delete)'!$C$38:$D$63, 2, FALSE)</f>
        <v>0</v>
      </c>
      <c r="J28" s="180">
        <f>VLOOKUP(C28, '3.Lists scores(do not delete)'!$C$67:$D$92, 2, FALSE)</f>
        <v>8.3999999999999986</v>
      </c>
      <c r="K28" s="56">
        <f>((G28 * '1.1 Activity_TypePrioritization'!$E$9) + (VLOOKUP(C28, '3.Lists scores(do not delete)'!$C$38:$D$63, 2, FALSE) * '1.1 Activity_TypePrioritization'!$E$11)+(VLOOKUP(F28, '3.Lists scores(do not delete)'!$A$21:$B$23, 2, FALSE) * '1.1 Activity_TypePrioritization'!$E$10)*E28)*
             (VLOOKUP(H28, '1.1 Activity_TypePrioritization'!$G$9:$H$12, 2, FALSE) )+ROW(K28)/10000</f>
        <v>2.8E-3</v>
      </c>
      <c r="L28" s="57">
        <f>((G28 * '1.1 Activity_TypePrioritization'!$E$9) + (VLOOKUP(C28, '3.Lists scores(do not delete)'!$C$67:$D$92, 2, FALSE) * '1.1 Activity_TypePrioritization'!$E$11)+(VLOOKUP(F28, '3.Lists scores(do not delete)'!$A$21:$B$23, 2, FALSE) * '1.1 Activity_TypePrioritization'!$E$10)*E28)*
              (VLOOKUP(H28, '1.1 Activity_TypePrioritization'!$I$9:$J$12, 2, FALSE) )+ROW(K28)/10000</f>
        <v>9.1099428571428565</v>
      </c>
      <c r="M28" s="15"/>
      <c r="N28" s="15"/>
      <c r="O28" s="15"/>
      <c r="P28" s="15"/>
      <c r="Q28" s="15"/>
      <c r="R28" s="15"/>
      <c r="S28" s="15"/>
      <c r="T28" s="15"/>
      <c r="U28" s="15"/>
      <c r="V28" s="15"/>
    </row>
    <row r="29" spans="1:22" ht="56.1" customHeight="1" x14ac:dyDescent="0.2">
      <c r="A29" s="15"/>
      <c r="B29" s="341" t="s">
        <v>178</v>
      </c>
      <c r="C29" s="342" t="s">
        <v>130</v>
      </c>
      <c r="D29" s="18" t="str">
        <f>VLOOKUP(C29, '3.Lists scores(do not delete)'!$K$3:$L$28, 2, FALSE)</f>
        <v>SDG 15: Life on Land</v>
      </c>
      <c r="E29" s="18">
        <f>VLOOKUP(D29, '0.A. Country''s SDG profile'!$A$8:$B$24, 2, FALSE)</f>
        <v>3</v>
      </c>
      <c r="F29" s="18" t="str">
        <f>VLOOKUP(D29, '0.A. Country''s SDG profile'!$F$7:$G$23, 2, FALSE)</f>
        <v>On Track</v>
      </c>
      <c r="G29" s="19">
        <f>VLOOKUP(B29, '3.Lists scores(do not delete)'!$C$8:$D$13, 2, FALSE)</f>
        <v>0.35714285714285715</v>
      </c>
      <c r="H29" s="19" t="str">
        <f>VLOOKUP(C29, '0.B Country''s GHG &amp; NDC Profile'!G32:H60, 2, FALSE)</f>
        <v>Unconditional</v>
      </c>
      <c r="I29" s="180">
        <f>VLOOKUP(C29, '3.Lists scores(do not delete)'!$C$38:$D$63, 2, FALSE)</f>
        <v>3.6</v>
      </c>
      <c r="J29" s="180">
        <f>VLOOKUP(C29, '3.Lists scores(do not delete)'!$C$67:$D$92, 2, FALSE)</f>
        <v>7.1999999999999993</v>
      </c>
      <c r="K29" s="56">
        <f>((G29 * '1.1 Activity_TypePrioritization'!$E$9) + (VLOOKUP(C29, '3.Lists scores(do not delete)'!$C$38:$D$63, 2, FALSE) * '1.1 Activity_TypePrioritization'!$E$11)+(VLOOKUP(F29, '3.Lists scores(do not delete)'!$A$21:$B$23, 2, FALSE) * '1.1 Activity_TypePrioritization'!$E$10)*E29)*
             (VLOOKUP(H29, '1.1 Activity_TypePrioritization'!$G$9:$H$12, 2, FALSE) )+ROW(K29)/10000</f>
        <v>2.8999999999999998E-3</v>
      </c>
      <c r="L29" s="57">
        <f>((G29 * '1.1 Activity_TypePrioritization'!$E$9) + (VLOOKUP(C29, '3.Lists scores(do not delete)'!$C$67:$D$92, 2, FALSE) * '1.1 Activity_TypePrioritization'!$E$11)+(VLOOKUP(F29, '3.Lists scores(do not delete)'!$A$21:$B$23, 2, FALSE) * '1.1 Activity_TypePrioritization'!$E$10)*E29)*
              (VLOOKUP(H29, '1.1 Activity_TypePrioritization'!$I$9:$J$12, 2, FALSE) )+ROW(K29)/10000</f>
        <v>8.2100428571428576</v>
      </c>
      <c r="M29" s="15"/>
      <c r="N29" s="15"/>
      <c r="O29" s="15"/>
      <c r="P29" s="15"/>
      <c r="Q29" s="15"/>
      <c r="R29" s="15"/>
      <c r="S29" s="15"/>
      <c r="T29" s="15"/>
      <c r="U29" s="15"/>
      <c r="V29" s="15"/>
    </row>
    <row r="30" spans="1:22" ht="56.1" customHeight="1" x14ac:dyDescent="0.2">
      <c r="A30" s="15"/>
      <c r="B30" s="341" t="s">
        <v>179</v>
      </c>
      <c r="C30" s="342" t="s">
        <v>120</v>
      </c>
      <c r="D30" s="18" t="str">
        <f>VLOOKUP(C30, '3.Lists scores(do not delete)'!$K$3:$L$28, 2, FALSE)</f>
        <v>SDG 9: Industry, Innovation and Infrastructure</v>
      </c>
      <c r="E30" s="18">
        <f>VLOOKUP(D30, '0.A. Country''s SDG profile'!$A$8:$B$24, 2, FALSE)</f>
        <v>3</v>
      </c>
      <c r="F30" s="18" t="str">
        <f>VLOOKUP(D30, '0.A. Country''s SDG profile'!$F$7:$G$23, 2, FALSE)</f>
        <v>On Track</v>
      </c>
      <c r="G30" s="19">
        <f>VLOOKUP(B30, '3.Lists scores(do not delete)'!$C$8:$D$13, 2, FALSE)</f>
        <v>0.17857142857142858</v>
      </c>
      <c r="H30" s="19" t="str">
        <f>VLOOKUP(C30, '0.B Country''s GHG &amp; NDC Profile'!G22:H50, 2, FALSE)</f>
        <v>Beyond NDC</v>
      </c>
      <c r="I30" s="180">
        <f>VLOOKUP(C30, '3.Lists scores(do not delete)'!$C$38:$D$63, 2, FALSE)</f>
        <v>4.8000000000000007</v>
      </c>
      <c r="J30" s="180">
        <f>VLOOKUP(C30, '3.Lists scores(do not delete)'!$C$67:$D$92, 2, FALSE)</f>
        <v>1.8000000000000003</v>
      </c>
      <c r="K30" s="56">
        <f>((G30 * '1.1 Activity_TypePrioritization'!$E$9) + (VLOOKUP(C30, '3.Lists scores(do not delete)'!$C$38:$D$63, 2, FALSE) * '1.1 Activity_TypePrioritization'!$E$11)+(VLOOKUP(F30, '3.Lists scores(do not delete)'!$A$21:$B$23, 2, FALSE) * '1.1 Activity_TypePrioritization'!$E$10)*E30)*
             (VLOOKUP(H30, '1.1 Activity_TypePrioritization'!$G$9:$H$12, 2, FALSE) )+ROW(K30)/10000</f>
        <v>6.3565714285714288</v>
      </c>
      <c r="L30" s="57">
        <f>((G30 * '1.1 Activity_TypePrioritization'!$E$9) + (VLOOKUP(C30, '3.Lists scores(do not delete)'!$C$67:$D$92, 2, FALSE) * '1.1 Activity_TypePrioritization'!$E$11)+(VLOOKUP(F30, '3.Lists scores(do not delete)'!$A$21:$B$23, 2, FALSE) * '1.1 Activity_TypePrioritization'!$E$10)*E30)*
              (VLOOKUP(H30, '1.1 Activity_TypePrioritization'!$I$9:$J$12, 2, FALSE) )+ROW(K30)/10000</f>
        <v>4.1065714285714288</v>
      </c>
      <c r="M30" s="15"/>
      <c r="N30" s="15"/>
      <c r="O30" s="15"/>
      <c r="P30" s="15"/>
      <c r="Q30" s="15"/>
      <c r="R30" s="15"/>
      <c r="S30" s="15"/>
      <c r="T30" s="15"/>
      <c r="U30" s="15"/>
      <c r="V30" s="15"/>
    </row>
    <row r="31" spans="1:22" ht="56.1" customHeight="1" x14ac:dyDescent="0.2">
      <c r="A31" s="15"/>
      <c r="B31" s="341" t="s">
        <v>179</v>
      </c>
      <c r="C31" s="342" t="s">
        <v>121</v>
      </c>
      <c r="D31" s="18" t="str">
        <f>VLOOKUP(C31, '3.Lists scores(do not delete)'!$K$3:$L$28, 2, FALSE)</f>
        <v>SDG 9: Industry, Innovation and Infrastructure</v>
      </c>
      <c r="E31" s="18">
        <f>VLOOKUP(D31, '0.A. Country''s SDG profile'!$A$8:$B$24, 2, FALSE)</f>
        <v>3</v>
      </c>
      <c r="F31" s="18" t="str">
        <f>VLOOKUP(D31, '0.A. Country''s SDG profile'!$F$7:$G$23, 2, FALSE)</f>
        <v>On Track</v>
      </c>
      <c r="G31" s="19">
        <f>VLOOKUP(B31, '3.Lists scores(do not delete)'!$C$8:$D$13, 2, FALSE)</f>
        <v>0.17857142857142858</v>
      </c>
      <c r="H31" s="19" t="str">
        <f>VLOOKUP(C31, '0.B Country''s GHG &amp; NDC Profile'!G23:H51, 2, FALSE)</f>
        <v>Beyond NDC</v>
      </c>
      <c r="I31" s="180">
        <f>VLOOKUP(C31, '3.Lists scores(do not delete)'!$C$38:$D$63, 2, FALSE)</f>
        <v>4.8000000000000007</v>
      </c>
      <c r="J31" s="180">
        <f>VLOOKUP(C31, '3.Lists scores(do not delete)'!$C$67:$D$92, 2, FALSE)</f>
        <v>1.8000000000000003</v>
      </c>
      <c r="K31" s="56">
        <f>((G31 * '1.1 Activity_TypePrioritization'!$E$9) + (VLOOKUP(C31, '3.Lists scores(do not delete)'!$C$38:$D$63, 2, FALSE) * '1.1 Activity_TypePrioritization'!$E$11)+(VLOOKUP(F31, '3.Lists scores(do not delete)'!$A$21:$B$23, 2, FALSE) * '1.1 Activity_TypePrioritization'!$E$10)*E31)*
             (VLOOKUP(H31, '1.1 Activity_TypePrioritization'!$G$9:$H$12, 2, FALSE) )+ROW(K31)/10000</f>
        <v>6.3566714285714285</v>
      </c>
      <c r="L31" s="57">
        <f>((G31 * '1.1 Activity_TypePrioritization'!$E$9) + (VLOOKUP(C31, '3.Lists scores(do not delete)'!$C$67:$D$92, 2, FALSE) * '1.1 Activity_TypePrioritization'!$E$11)+(VLOOKUP(F31, '3.Lists scores(do not delete)'!$A$21:$B$23, 2, FALSE) * '1.1 Activity_TypePrioritization'!$E$10)*E31)*
              (VLOOKUP(H31, '1.1 Activity_TypePrioritization'!$I$9:$J$12, 2, FALSE) )+ROW(K31)/10000</f>
        <v>4.1066714285714285</v>
      </c>
      <c r="M31" s="15"/>
      <c r="N31" s="15"/>
      <c r="O31" s="15"/>
      <c r="P31" s="15"/>
      <c r="Q31" s="15"/>
      <c r="R31" s="15"/>
      <c r="S31" s="15"/>
      <c r="T31" s="15"/>
      <c r="U31" s="15"/>
      <c r="V31" s="15"/>
    </row>
    <row r="32" spans="1:22" ht="56.1" customHeight="1" x14ac:dyDescent="0.2">
      <c r="A32" s="15"/>
      <c r="B32" s="341" t="s">
        <v>179</v>
      </c>
      <c r="C32" s="342" t="s">
        <v>118</v>
      </c>
      <c r="D32" s="18" t="str">
        <f>VLOOKUP(C32, '3.Lists scores(do not delete)'!$K$3:$L$28, 2, FALSE)</f>
        <v>SDG 9: Industry, Innovation and Infrastructure</v>
      </c>
      <c r="E32" s="18">
        <f>VLOOKUP(D32, '0.A. Country''s SDG profile'!$A$8:$B$24, 2, FALSE)</f>
        <v>3</v>
      </c>
      <c r="F32" s="18" t="str">
        <f>VLOOKUP(D32, '0.A. Country''s SDG profile'!$F$7:$G$23, 2, FALSE)</f>
        <v>On Track</v>
      </c>
      <c r="G32" s="19">
        <f>VLOOKUP(B32, '3.Lists scores(do not delete)'!$C$8:$D$13, 2, FALSE)</f>
        <v>0.17857142857142858</v>
      </c>
      <c r="H32" s="19" t="str">
        <f>VLOOKUP(C32, '0.B Country''s GHG &amp; NDC Profile'!G20:H48, 2, FALSE)</f>
        <v>Unconditional</v>
      </c>
      <c r="I32" s="180">
        <f>VLOOKUP(C32, '3.Lists scores(do not delete)'!$C$38:$D$63, 2, FALSE)</f>
        <v>4.8000000000000007</v>
      </c>
      <c r="J32" s="180">
        <f>VLOOKUP(C32, '3.Lists scores(do not delete)'!$C$67:$D$92, 2, FALSE)</f>
        <v>1.8000000000000003</v>
      </c>
      <c r="K32" s="56">
        <f>((G32 * '1.1 Activity_TypePrioritization'!$E$9) + (VLOOKUP(C32, '3.Lists scores(do not delete)'!$C$38:$D$63, 2, FALSE) * '1.1 Activity_TypePrioritization'!$E$11)+(VLOOKUP(F32, '3.Lists scores(do not delete)'!$A$21:$B$23, 2, FALSE) * '1.1 Activity_TypePrioritization'!$E$10)*E32)*
             (VLOOKUP(H32, '1.1 Activity_TypePrioritization'!$G$9:$H$12, 2, FALSE) )+ROW(K32)/10000</f>
        <v>3.2000000000000002E-3</v>
      </c>
      <c r="L32" s="57">
        <f>((G32 * '1.1 Activity_TypePrioritization'!$E$9) + (VLOOKUP(C32, '3.Lists scores(do not delete)'!$C$67:$D$92, 2, FALSE) * '1.1 Activity_TypePrioritization'!$E$11)+(VLOOKUP(F32, '3.Lists scores(do not delete)'!$A$21:$B$23, 2, FALSE) * '1.1 Activity_TypePrioritization'!$E$10)*E32)*
              (VLOOKUP(H32, '1.1 Activity_TypePrioritization'!$I$9:$J$12, 2, FALSE) )+ROW(K32)/10000</f>
        <v>4.1067714285714283</v>
      </c>
      <c r="M32" s="15"/>
      <c r="N32" s="15"/>
      <c r="O32" s="15"/>
      <c r="P32" s="15"/>
      <c r="Q32" s="15"/>
      <c r="R32" s="15"/>
      <c r="S32" s="15"/>
      <c r="T32" s="15"/>
      <c r="U32" s="15"/>
      <c r="V32" s="15"/>
    </row>
    <row r="33" spans="1:22" ht="56.1" customHeight="1" x14ac:dyDescent="0.2">
      <c r="A33" s="15"/>
      <c r="B33" s="341" t="s">
        <v>179</v>
      </c>
      <c r="C33" s="342" t="s">
        <v>119</v>
      </c>
      <c r="D33" s="18" t="str">
        <f>VLOOKUP(C33, '3.Lists scores(do not delete)'!$K$3:$L$28, 2, FALSE)</f>
        <v>SDG 9: Industry, Innovation and Infrastructure</v>
      </c>
      <c r="E33" s="18">
        <f>VLOOKUP(D33, '0.A. Country''s SDG profile'!$A$8:$B$24, 2, FALSE)</f>
        <v>3</v>
      </c>
      <c r="F33" s="18" t="str">
        <f>VLOOKUP(D33, '0.A. Country''s SDG profile'!$F$7:$G$23, 2, FALSE)</f>
        <v>On Track</v>
      </c>
      <c r="G33" s="19">
        <f>VLOOKUP(B33, '3.Lists scores(do not delete)'!$C$8:$D$13, 2, FALSE)</f>
        <v>0.17857142857142858</v>
      </c>
      <c r="H33" s="19" t="str">
        <f>VLOOKUP(C33, '0.B Country''s GHG &amp; NDC Profile'!G21:H49, 2, FALSE)</f>
        <v>Unconditional</v>
      </c>
      <c r="I33" s="180">
        <f>VLOOKUP(C33, '3.Lists scores(do not delete)'!$C$38:$D$63, 2, FALSE)</f>
        <v>4.8000000000000007</v>
      </c>
      <c r="J33" s="180">
        <f>VLOOKUP(C33, '3.Lists scores(do not delete)'!$C$67:$D$92, 2, FALSE)</f>
        <v>1.8000000000000003</v>
      </c>
      <c r="K33" s="56">
        <f>((G33 * '1.1 Activity_TypePrioritization'!$E$9) + (VLOOKUP(C33, '3.Lists scores(do not delete)'!$C$38:$D$63, 2, FALSE) * '1.1 Activity_TypePrioritization'!$E$11)+(VLOOKUP(F33, '3.Lists scores(do not delete)'!$A$21:$B$23, 2, FALSE) * '1.1 Activity_TypePrioritization'!$E$10)*E33)*
             (VLOOKUP(H33, '1.1 Activity_TypePrioritization'!$G$9:$H$12, 2, FALSE) )+ROW(K33)/10000</f>
        <v>3.3E-3</v>
      </c>
      <c r="L33" s="57">
        <f>((G33 * '1.1 Activity_TypePrioritization'!$E$9) + (VLOOKUP(C33, '3.Lists scores(do not delete)'!$C$67:$D$92, 2, FALSE) * '1.1 Activity_TypePrioritization'!$E$11)+(VLOOKUP(F33, '3.Lists scores(do not delete)'!$A$21:$B$23, 2, FALSE) * '1.1 Activity_TypePrioritization'!$E$10)*E33)*
              (VLOOKUP(H33, '1.1 Activity_TypePrioritization'!$I$9:$J$12, 2, FALSE) )+ROW(K33)/10000</f>
        <v>4.106871428571429</v>
      </c>
      <c r="M33" s="15"/>
      <c r="N33" s="15"/>
      <c r="O33" s="15"/>
      <c r="P33" s="15"/>
      <c r="Q33" s="15"/>
      <c r="R33" s="15"/>
      <c r="S33" s="15"/>
      <c r="T33" s="15"/>
      <c r="U33" s="15"/>
      <c r="V33" s="15"/>
    </row>
    <row r="34" spans="1:22" ht="56.1" customHeight="1" x14ac:dyDescent="0.2">
      <c r="A34" s="15"/>
      <c r="B34" s="341" t="s">
        <v>179</v>
      </c>
      <c r="C34" s="342" t="s">
        <v>122</v>
      </c>
      <c r="D34" s="18" t="str">
        <f>VLOOKUP(C34, '3.Lists scores(do not delete)'!$K$3:$L$28, 2, FALSE)</f>
        <v>SDG 9: Industry, Innovation and Infrastructure</v>
      </c>
      <c r="E34" s="18">
        <f>VLOOKUP(D34, '0.A. Country''s SDG profile'!$A$8:$B$24, 2, FALSE)</f>
        <v>3</v>
      </c>
      <c r="F34" s="18" t="str">
        <f>VLOOKUP(D34, '0.A. Country''s SDG profile'!$F$7:$G$23, 2, FALSE)</f>
        <v>On Track</v>
      </c>
      <c r="G34" s="19">
        <f>VLOOKUP(B34, '3.Lists scores(do not delete)'!$C$8:$D$13, 2, FALSE)</f>
        <v>0.17857142857142858</v>
      </c>
      <c r="H34" s="19" t="str">
        <f>VLOOKUP(C34, '0.B Country''s GHG &amp; NDC Profile'!G24:H52, 2, FALSE)</f>
        <v>Unconditional</v>
      </c>
      <c r="I34" s="180">
        <f>VLOOKUP(C34, '3.Lists scores(do not delete)'!$C$38:$D$63, 2, FALSE)</f>
        <v>1.8000000000000003</v>
      </c>
      <c r="J34" s="180">
        <f>VLOOKUP(C34, '3.Lists scores(do not delete)'!$C$67:$D$92, 2, FALSE)</f>
        <v>1.8000000000000003</v>
      </c>
      <c r="K34" s="56">
        <f>((G34 * '1.1 Activity_TypePrioritization'!$E$9) + (VLOOKUP(C34, '3.Lists scores(do not delete)'!$C$38:$D$63, 2, FALSE) * '1.1 Activity_TypePrioritization'!$E$11)+(VLOOKUP(F34, '3.Lists scores(do not delete)'!$A$21:$B$23, 2, FALSE) * '1.1 Activity_TypePrioritization'!$E$10)*E34)*
             (VLOOKUP(H34, '1.1 Activity_TypePrioritization'!$G$9:$H$12, 2, FALSE) )+ROW(K34)/10000</f>
        <v>3.3999999999999998E-3</v>
      </c>
      <c r="L34" s="57">
        <f>((G34 * '1.1 Activity_TypePrioritization'!$E$9) + (VLOOKUP(C34, '3.Lists scores(do not delete)'!$C$67:$D$92, 2, FALSE) * '1.1 Activity_TypePrioritization'!$E$11)+(VLOOKUP(F34, '3.Lists scores(do not delete)'!$A$21:$B$23, 2, FALSE) * '1.1 Activity_TypePrioritization'!$E$10)*E34)*
              (VLOOKUP(H34, '1.1 Activity_TypePrioritization'!$I$9:$J$12, 2, FALSE) )+ROW(K34)/10000</f>
        <v>4.1069714285714287</v>
      </c>
      <c r="M34" s="15"/>
      <c r="N34" s="15"/>
      <c r="O34" s="15"/>
      <c r="P34" s="15"/>
      <c r="Q34" s="15"/>
      <c r="R34" s="15"/>
      <c r="S34" s="15"/>
      <c r="T34" s="15"/>
      <c r="U34" s="15"/>
      <c r="V34" s="15"/>
    </row>
    <row r="35" spans="1:22" ht="56.1" customHeight="1" x14ac:dyDescent="0.2">
      <c r="A35" s="15"/>
      <c r="B35" s="341" t="s">
        <v>179</v>
      </c>
      <c r="C35" s="342" t="s">
        <v>123</v>
      </c>
      <c r="D35" s="18" t="str">
        <f>VLOOKUP(C35, '3.Lists scores(do not delete)'!$K$3:$L$28, 2, FALSE)</f>
        <v>SDG 9: Industry, Innovation and Infrastructure</v>
      </c>
      <c r="E35" s="18">
        <f>VLOOKUP(D35, '0.A. Country''s SDG profile'!$A$8:$B$24, 2, FALSE)</f>
        <v>3</v>
      </c>
      <c r="F35" s="18" t="str">
        <f>VLOOKUP(D35, '0.A. Country''s SDG profile'!$F$7:$G$23, 2, FALSE)</f>
        <v>On Track</v>
      </c>
      <c r="G35" s="19">
        <f>VLOOKUP(B35, '3.Lists scores(do not delete)'!$C$8:$D$13, 2, FALSE)</f>
        <v>0.17857142857142858</v>
      </c>
      <c r="H35" s="19" t="str">
        <f>VLOOKUP(C35, '0.B Country''s GHG &amp; NDC Profile'!G25:H53, 2, FALSE)</f>
        <v>Unconditional</v>
      </c>
      <c r="I35" s="180">
        <f>VLOOKUP(C35, '3.Lists scores(do not delete)'!$C$38:$D$63, 2, FALSE)</f>
        <v>1</v>
      </c>
      <c r="J35" s="180">
        <f>VLOOKUP(C35, '3.Lists scores(do not delete)'!$C$67:$D$92, 2, FALSE)</f>
        <v>3.2</v>
      </c>
      <c r="K35" s="56">
        <f>((G35 * '1.1 Activity_TypePrioritization'!$E$9) + (VLOOKUP(C35, '3.Lists scores(do not delete)'!$C$38:$D$63, 2, FALSE) * '1.1 Activity_TypePrioritization'!$E$11)+(VLOOKUP(F35, '3.Lists scores(do not delete)'!$A$21:$B$23, 2, FALSE) * '1.1 Activity_TypePrioritization'!$E$10)*E35)*
             (VLOOKUP(H35, '1.1 Activity_TypePrioritization'!$G$9:$H$12, 2, FALSE) )+ROW(K35)/10000</f>
        <v>3.5000000000000001E-3</v>
      </c>
      <c r="L35" s="57">
        <f>((G35 * '1.1 Activity_TypePrioritization'!$E$9) + (VLOOKUP(C35, '3.Lists scores(do not delete)'!$C$67:$D$92, 2, FALSE) * '1.1 Activity_TypePrioritization'!$E$11)+(VLOOKUP(F35, '3.Lists scores(do not delete)'!$A$21:$B$23, 2, FALSE) * '1.1 Activity_TypePrioritization'!$E$10)*E35)*
              (VLOOKUP(H35, '1.1 Activity_TypePrioritization'!$I$9:$J$12, 2, FALSE) )+ROW(K35)/10000</f>
        <v>5.1570714285714283</v>
      </c>
      <c r="M35" s="15"/>
      <c r="N35" s="15"/>
      <c r="O35" s="15"/>
      <c r="P35" s="15"/>
      <c r="Q35" s="15"/>
      <c r="R35" s="15"/>
      <c r="S35" s="15"/>
      <c r="T35" s="15"/>
      <c r="U35" s="15"/>
      <c r="V35" s="15"/>
    </row>
    <row r="36" spans="1:22" ht="56.1" customHeight="1" x14ac:dyDescent="0.2">
      <c r="A36" s="15"/>
      <c r="B36" s="341" t="s">
        <v>180</v>
      </c>
      <c r="C36" s="342" t="s">
        <v>111</v>
      </c>
      <c r="D36" s="18" t="str">
        <f>VLOOKUP(C36, '3.Lists scores(do not delete)'!$K$3:$L$28, 2, FALSE)</f>
        <v>SDG 11: Sustainable Cities and Communities</v>
      </c>
      <c r="E36" s="18">
        <f>VLOOKUP(D36, '0.A. Country''s SDG profile'!$A$8:$B$24, 2, FALSE)</f>
        <v>1</v>
      </c>
      <c r="F36" s="18" t="str">
        <f>VLOOKUP(D36, '0.A. Country''s SDG profile'!$F$7:$G$23, 2, FALSE)</f>
        <v>On Track</v>
      </c>
      <c r="G36" s="19">
        <f>VLOOKUP(B36, '3.Lists scores(do not delete)'!$C$8:$D$13, 2, FALSE)</f>
        <v>3.5714285714285712E-2</v>
      </c>
      <c r="H36" s="19" t="str">
        <f>VLOOKUP(C36, '0.B Country''s GHG &amp; NDC Profile'!G13:H41, 2, FALSE)</f>
        <v>Beyond NDC</v>
      </c>
      <c r="I36" s="180">
        <f>VLOOKUP(C36, '3.Lists scores(do not delete)'!$C$38:$D$63, 2, FALSE)</f>
        <v>3.2</v>
      </c>
      <c r="J36" s="180">
        <f>VLOOKUP(C36, '3.Lists scores(do not delete)'!$C$67:$D$92, 2, FALSE)</f>
        <v>1</v>
      </c>
      <c r="K36" s="56">
        <f>((G36 * '1.1 Activity_TypePrioritization'!$E$9) + (VLOOKUP(C36, '3.Lists scores(do not delete)'!$C$38:$D$63, 2, FALSE) * '1.1 Activity_TypePrioritization'!$E$11)+(VLOOKUP(F36, '3.Lists scores(do not delete)'!$A$21:$B$23, 2, FALSE) * '1.1 Activity_TypePrioritization'!$E$10)*E36)*
             (VLOOKUP(H36, '1.1 Activity_TypePrioritization'!$G$9:$H$12, 2, FALSE) )+ROW(K36)/10000</f>
        <v>3.314314285714286</v>
      </c>
      <c r="L36" s="57">
        <f>((G36 * '1.1 Activity_TypePrioritization'!$E$9) + (VLOOKUP(C36, '3.Lists scores(do not delete)'!$C$67:$D$92, 2, FALSE) * '1.1 Activity_TypePrioritization'!$E$11)+(VLOOKUP(F36, '3.Lists scores(do not delete)'!$A$21:$B$23, 2, FALSE) * '1.1 Activity_TypePrioritization'!$E$10)*E36)*
              (VLOOKUP(H36, '1.1 Activity_TypePrioritization'!$I$9:$J$12, 2, FALSE) )+ROW(K36)/10000</f>
        <v>1.6643142857142859</v>
      </c>
      <c r="M36" s="15"/>
      <c r="N36" s="15"/>
      <c r="O36" s="15"/>
      <c r="P36" s="15"/>
      <c r="Q36" s="15"/>
      <c r="R36" s="15"/>
      <c r="S36" s="15"/>
      <c r="T36" s="15"/>
      <c r="U36" s="15"/>
      <c r="V36" s="15"/>
    </row>
    <row r="37" spans="1:22" ht="56.1" customHeight="1" x14ac:dyDescent="0.2">
      <c r="A37" s="15"/>
      <c r="B37" s="341" t="s">
        <v>180</v>
      </c>
      <c r="C37" s="342" t="s">
        <v>112</v>
      </c>
      <c r="D37" s="18" t="str">
        <f>VLOOKUP(C37, '3.Lists scores(do not delete)'!$K$3:$L$28, 2, FALSE)</f>
        <v>SDG 11: Sustainable Cities and Communities</v>
      </c>
      <c r="E37" s="18">
        <f>VLOOKUP(D37, '0.A. Country''s SDG profile'!$A$8:$B$24, 2, FALSE)</f>
        <v>1</v>
      </c>
      <c r="F37" s="18" t="str">
        <f>VLOOKUP(D37, '0.A. Country''s SDG profile'!$F$7:$G$23, 2, FALSE)</f>
        <v>On Track</v>
      </c>
      <c r="G37" s="19">
        <f>VLOOKUP(B37, '3.Lists scores(do not delete)'!$C$8:$D$13, 2, FALSE)</f>
        <v>3.5714285714285712E-2</v>
      </c>
      <c r="H37" s="19" t="str">
        <f>VLOOKUP(C37, '0.B Country''s GHG &amp; NDC Profile'!G14:H42, 2, FALSE)</f>
        <v>Beyond NDC</v>
      </c>
      <c r="I37" s="180">
        <f>VLOOKUP(C37, '3.Lists scores(do not delete)'!$C$38:$D$63, 2, FALSE)</f>
        <v>3.2</v>
      </c>
      <c r="J37" s="180">
        <f>VLOOKUP(C37, '3.Lists scores(do not delete)'!$C$67:$D$92, 2, FALSE)</f>
        <v>1</v>
      </c>
      <c r="K37" s="56">
        <f>((G37 * '1.1 Activity_TypePrioritization'!$E$9) + (VLOOKUP(C37, '3.Lists scores(do not delete)'!$C$38:$D$63, 2, FALSE) * '1.1 Activity_TypePrioritization'!$E$11)+(VLOOKUP(F37, '3.Lists scores(do not delete)'!$A$21:$B$23, 2, FALSE) * '1.1 Activity_TypePrioritization'!$E$10)*E37)*
             (VLOOKUP(H37, '1.1 Activity_TypePrioritization'!$G$9:$H$12, 2, FALSE) )+ROW(K37)/10000</f>
        <v>3.3144142857142858</v>
      </c>
      <c r="L37" s="57">
        <f>((G37 * '1.1 Activity_TypePrioritization'!$E$9) + (VLOOKUP(C37, '3.Lists scores(do not delete)'!$C$67:$D$92, 2, FALSE) * '1.1 Activity_TypePrioritization'!$E$11)+(VLOOKUP(F37, '3.Lists scores(do not delete)'!$A$21:$B$23, 2, FALSE) * '1.1 Activity_TypePrioritization'!$E$10)*E37)*
              (VLOOKUP(H37, '1.1 Activity_TypePrioritization'!$I$9:$J$12, 2, FALSE) )+ROW(K37)/10000</f>
        <v>1.6644142857142858</v>
      </c>
      <c r="M37" s="15"/>
      <c r="N37" s="15"/>
      <c r="O37" s="15"/>
      <c r="P37" s="15"/>
      <c r="Q37" s="15"/>
      <c r="R37" s="15"/>
      <c r="S37" s="15"/>
      <c r="T37" s="15"/>
      <c r="U37" s="15"/>
      <c r="V37" s="15"/>
    </row>
    <row r="38" spans="1:22" ht="56.1" customHeight="1" x14ac:dyDescent="0.2">
      <c r="A38" s="15"/>
      <c r="B38" s="341" t="s">
        <v>180</v>
      </c>
      <c r="C38" s="342" t="s">
        <v>109</v>
      </c>
      <c r="D38" s="18" t="str">
        <f>VLOOKUP(C38, '3.Lists scores(do not delete)'!$K$3:$L$28, 2, FALSE)</f>
        <v>SDG 11: Sustainable Cities and Communities</v>
      </c>
      <c r="E38" s="18">
        <f>VLOOKUP(D38, '0.A. Country''s SDG profile'!$A$8:$B$24, 2, FALSE)</f>
        <v>1</v>
      </c>
      <c r="F38" s="18" t="str">
        <f>VLOOKUP(D38, '0.A. Country''s SDG profile'!$F$7:$G$23, 2, FALSE)</f>
        <v>On Track</v>
      </c>
      <c r="G38" s="19">
        <f>VLOOKUP(B38, '3.Lists scores(do not delete)'!$C$8:$D$13, 2, FALSE)</f>
        <v>3.5714285714285712E-2</v>
      </c>
      <c r="H38" s="19" t="str">
        <f>VLOOKUP(C38, '0.B Country''s GHG &amp; NDC Profile'!G12:H40, 2, FALSE)</f>
        <v>Unconditional</v>
      </c>
      <c r="I38" s="180">
        <f>VLOOKUP(C38, '3.Lists scores(do not delete)'!$C$38:$D$63, 2, FALSE)</f>
        <v>3.2</v>
      </c>
      <c r="J38" s="180">
        <f>VLOOKUP(C38, '3.Lists scores(do not delete)'!$C$67:$D$92, 2, FALSE)</f>
        <v>1</v>
      </c>
      <c r="K38" s="56">
        <f>((G38 * '1.1 Activity_TypePrioritization'!$E$9) + (VLOOKUP(C38, '3.Lists scores(do not delete)'!$C$38:$D$63, 2, FALSE) * '1.1 Activity_TypePrioritization'!$E$11)+(VLOOKUP(F38, '3.Lists scores(do not delete)'!$A$21:$B$23, 2, FALSE) * '1.1 Activity_TypePrioritization'!$E$10)*E38)*
             (VLOOKUP(H38, '1.1 Activity_TypePrioritization'!$G$9:$H$12, 2, FALSE) )+ROW(K38)/10000</f>
        <v>3.8E-3</v>
      </c>
      <c r="L38" s="57">
        <f>((G38 * '1.1 Activity_TypePrioritization'!$E$9) + (VLOOKUP(C38, '3.Lists scores(do not delete)'!$C$67:$D$92, 2, FALSE) * '1.1 Activity_TypePrioritization'!$E$11)+(VLOOKUP(F38, '3.Lists scores(do not delete)'!$A$21:$B$23, 2, FALSE) * '1.1 Activity_TypePrioritization'!$E$10)*E38)*
              (VLOOKUP(H38, '1.1 Activity_TypePrioritization'!$I$9:$J$12, 2, FALSE) )+ROW(K38)/10000</f>
        <v>1.6645142857142858</v>
      </c>
      <c r="M38" s="15"/>
      <c r="N38" s="15"/>
      <c r="O38" s="15"/>
      <c r="P38" s="15"/>
      <c r="Q38" s="15"/>
      <c r="R38" s="15"/>
      <c r="S38" s="15"/>
      <c r="T38" s="15"/>
      <c r="U38" s="15"/>
      <c r="V38" s="15"/>
    </row>
    <row r="39" spans="1:22" ht="56.1" customHeight="1" x14ac:dyDescent="0.2">
      <c r="A39" s="15"/>
      <c r="B39" s="341" t="s">
        <v>180</v>
      </c>
      <c r="C39" s="342" t="s">
        <v>113</v>
      </c>
      <c r="D39" s="18" t="str">
        <f>VLOOKUP(C39, '3.Lists scores(do not delete)'!$K$3:$L$28, 2, FALSE)</f>
        <v>SDG 11: Sustainable Cities and Communities</v>
      </c>
      <c r="E39" s="18">
        <f>VLOOKUP(D39, '0.A. Country''s SDG profile'!$A$8:$B$24, 2, FALSE)</f>
        <v>1</v>
      </c>
      <c r="F39" s="18" t="str">
        <f>VLOOKUP(D39, '0.A. Country''s SDG profile'!$F$7:$G$23, 2, FALSE)</f>
        <v>On Track</v>
      </c>
      <c r="G39" s="19">
        <f>VLOOKUP(B39, '3.Lists scores(do not delete)'!$C$8:$D$13, 2, FALSE)</f>
        <v>3.5714285714285712E-2</v>
      </c>
      <c r="H39" s="19" t="str">
        <f>VLOOKUP(C39, '0.B Country''s GHG &amp; NDC Profile'!G15:H43, 2, FALSE)</f>
        <v>Unconditional</v>
      </c>
      <c r="I39" s="180">
        <f>VLOOKUP(C39, '3.Lists scores(do not delete)'!$C$38:$D$63, 2, FALSE)</f>
        <v>1</v>
      </c>
      <c r="J39" s="180">
        <f>VLOOKUP(C39, '3.Lists scores(do not delete)'!$C$67:$D$92, 2, FALSE)</f>
        <v>1</v>
      </c>
      <c r="K39" s="56">
        <f>((G39 * '1.1 Activity_TypePrioritization'!$E$9) + (VLOOKUP(C39, '3.Lists scores(do not delete)'!$C$38:$D$63, 2, FALSE) * '1.1 Activity_TypePrioritization'!$E$11)+(VLOOKUP(F39, '3.Lists scores(do not delete)'!$A$21:$B$23, 2, FALSE) * '1.1 Activity_TypePrioritization'!$E$10)*E39)*
             (VLOOKUP(H39, '1.1 Activity_TypePrioritization'!$G$9:$H$12, 2, FALSE) )+ROW(K39)/10000</f>
        <v>3.8999999999999998E-3</v>
      </c>
      <c r="L39" s="57">
        <f>((G39 * '1.1 Activity_TypePrioritization'!$E$9) + (VLOOKUP(C39, '3.Lists scores(do not delete)'!$C$67:$D$92, 2, FALSE) * '1.1 Activity_TypePrioritization'!$E$11)+(VLOOKUP(F39, '3.Lists scores(do not delete)'!$A$21:$B$23, 2, FALSE) * '1.1 Activity_TypePrioritization'!$E$10)*E39)*
              (VLOOKUP(H39, '1.1 Activity_TypePrioritization'!$I$9:$J$12, 2, FALSE) )+ROW(K39)/10000</f>
        <v>1.6646142857142858</v>
      </c>
      <c r="M39" s="15"/>
      <c r="N39" s="15"/>
      <c r="O39" s="15"/>
      <c r="P39" s="15"/>
      <c r="Q39" s="15"/>
      <c r="R39" s="15"/>
      <c r="S39" s="15"/>
      <c r="T39" s="15"/>
      <c r="U39" s="15"/>
      <c r="V39" s="15"/>
    </row>
    <row r="40" spans="1:22" ht="56.1" customHeight="1" x14ac:dyDescent="0.2">
      <c r="A40" s="15"/>
      <c r="B40" s="341" t="s">
        <v>181</v>
      </c>
      <c r="C40" s="342" t="s">
        <v>124</v>
      </c>
      <c r="D40" s="18" t="str">
        <f>VLOOKUP(C40, '3.Lists scores(do not delete)'!$K$3:$L$28, 2, FALSE)</f>
        <v>SDG 12: Responsible Consumption and Production</v>
      </c>
      <c r="E40" s="18">
        <f>VLOOKUP(D40, '0.A. Country''s SDG profile'!$A$8:$B$24, 2, FALSE)</f>
        <v>3</v>
      </c>
      <c r="F40" s="18" t="str">
        <f>VLOOKUP(D40, '0.A. Country''s SDG profile'!$F$7:$G$23, 2, FALSE)</f>
        <v>Achieved</v>
      </c>
      <c r="G40" s="19">
        <f>VLOOKUP(B40, '3.Lists scores(do not delete)'!$C$8:$D$13, 2, FALSE)</f>
        <v>7.1428571428571425E-2</v>
      </c>
      <c r="H40" s="19" t="str">
        <f>VLOOKUP(C40, '0.B Country''s GHG &amp; NDC Profile'!G26:H54, 2, FALSE)</f>
        <v>Conditional</v>
      </c>
      <c r="I40" s="180">
        <f>VLOOKUP(C40, '3.Lists scores(do not delete)'!$C$38:$D$63, 2, FALSE)</f>
        <v>8.3999999999999986</v>
      </c>
      <c r="J40" s="180">
        <f>VLOOKUP(C40, '3.Lists scores(do not delete)'!$C$67:$D$92, 2, FALSE)</f>
        <v>1.6</v>
      </c>
      <c r="K40" s="56">
        <f>((G40 * '1.1 Activity_TypePrioritization'!$E$9) + (VLOOKUP(C40, '3.Lists scores(do not delete)'!$C$38:$D$63, 2, FALSE) * '1.1 Activity_TypePrioritization'!$E$11)+(VLOOKUP(F40, '3.Lists scores(do not delete)'!$A$21:$B$23, 2, FALSE) * '1.1 Activity_TypePrioritization'!$E$10)*E40)*
             (VLOOKUP(H40, '1.1 Activity_TypePrioritization'!$G$9:$H$12, 2, FALSE) )+ROW(K40)/10000</f>
        <v>7.6754285714285704</v>
      </c>
      <c r="L40" s="57">
        <f>((G40 * '1.1 Activity_TypePrioritization'!$E$9) + (VLOOKUP(C40, '3.Lists scores(do not delete)'!$C$67:$D$92, 2, FALSE) * '1.1 Activity_TypePrioritization'!$E$11)+(VLOOKUP(F40, '3.Lists scores(do not delete)'!$A$21:$B$23, 2, FALSE) * '1.1 Activity_TypePrioritization'!$E$10)*E40)*
              (VLOOKUP(H40, '1.1 Activity_TypePrioritization'!$I$9:$J$12, 2, FALSE) )+ROW(K40)/10000</f>
        <v>2.5754285714285712</v>
      </c>
      <c r="M40" s="15"/>
      <c r="N40" s="15"/>
      <c r="O40" s="15"/>
      <c r="P40" s="15"/>
      <c r="Q40" s="15"/>
      <c r="R40" s="15"/>
      <c r="S40" s="15"/>
      <c r="T40" s="15"/>
      <c r="U40" s="15"/>
      <c r="V40" s="15"/>
    </row>
    <row r="41" spans="1:22" ht="56.1" customHeight="1" x14ac:dyDescent="0.2">
      <c r="A41" s="15"/>
      <c r="B41" s="341" t="s">
        <v>181</v>
      </c>
      <c r="C41" s="342" t="s">
        <v>125</v>
      </c>
      <c r="D41" s="18" t="str">
        <f>VLOOKUP(C41, '3.Lists scores(do not delete)'!$K$3:$L$28, 2, FALSE)</f>
        <v>SDG 12: Responsible Consumption and Production</v>
      </c>
      <c r="E41" s="18">
        <f>VLOOKUP(D41, '0.A. Country''s SDG profile'!$A$8:$B$24, 2, FALSE)</f>
        <v>3</v>
      </c>
      <c r="F41" s="18" t="str">
        <f>VLOOKUP(D41, '0.A. Country''s SDG profile'!$F$7:$G$23, 2, FALSE)</f>
        <v>Achieved</v>
      </c>
      <c r="G41" s="19">
        <f>VLOOKUP(B41, '3.Lists scores(do not delete)'!$C$8:$D$13, 2, FALSE)</f>
        <v>7.1428571428571425E-2</v>
      </c>
      <c r="H41" s="19" t="str">
        <f>VLOOKUP(C41, '0.B Country''s GHG &amp; NDC Profile'!G27:H55, 2, FALSE)</f>
        <v>Beyond NDC</v>
      </c>
      <c r="I41" s="180">
        <f>VLOOKUP(C41, '3.Lists scores(do not delete)'!$C$38:$D$63, 2, FALSE)</f>
        <v>4.4000000000000004</v>
      </c>
      <c r="J41" s="180">
        <f>VLOOKUP(C41, '3.Lists scores(do not delete)'!$C$67:$D$92, 2, FALSE)</f>
        <v>1.6</v>
      </c>
      <c r="K41" s="56">
        <f>((G41 * '1.1 Activity_TypePrioritization'!$E$9) + (VLOOKUP(C41, '3.Lists scores(do not delete)'!$C$38:$D$63, 2, FALSE) * '1.1 Activity_TypePrioritization'!$E$11)+(VLOOKUP(F41, '3.Lists scores(do not delete)'!$A$21:$B$23, 2, FALSE) * '1.1 Activity_TypePrioritization'!$E$10)*E41)*
             (VLOOKUP(H41, '1.1 Activity_TypePrioritization'!$G$9:$H$12, 2, FALSE) )+ROW(K41)/10000</f>
        <v>4.6755285714285719</v>
      </c>
      <c r="L41" s="57">
        <f>((G41 * '1.1 Activity_TypePrioritization'!$E$9) + (VLOOKUP(C41, '3.Lists scores(do not delete)'!$C$67:$D$92, 2, FALSE) * '1.1 Activity_TypePrioritization'!$E$11)+(VLOOKUP(F41, '3.Lists scores(do not delete)'!$A$21:$B$23, 2, FALSE) * '1.1 Activity_TypePrioritization'!$E$10)*E41)*
              (VLOOKUP(H41, '1.1 Activity_TypePrioritization'!$I$9:$J$12, 2, FALSE) )+ROW(K41)/10000</f>
        <v>2.5755285714285714</v>
      </c>
      <c r="M41" s="15"/>
      <c r="N41" s="15"/>
      <c r="O41" s="15"/>
      <c r="P41" s="15"/>
      <c r="Q41" s="15"/>
      <c r="R41" s="15"/>
      <c r="S41" s="15"/>
      <c r="T41" s="15"/>
      <c r="U41" s="15"/>
      <c r="V41" s="15"/>
    </row>
    <row r="42" spans="1:22" ht="56.1" customHeight="1" thickBot="1" x14ac:dyDescent="0.25">
      <c r="A42" s="15"/>
      <c r="B42" s="343" t="s">
        <v>181</v>
      </c>
      <c r="C42" s="344" t="s">
        <v>126</v>
      </c>
      <c r="D42" s="27" t="str">
        <f>VLOOKUP(C42, '3.Lists scores(do not delete)'!$K$3:$L$28, 2, FALSE)</f>
        <v>SDG 12: Responsible Consumption and Production</v>
      </c>
      <c r="E42" s="27">
        <f>VLOOKUP(D42, '0.A. Country''s SDG profile'!$A$8:$B$24, 2, FALSE)</f>
        <v>3</v>
      </c>
      <c r="F42" s="27" t="str">
        <f>VLOOKUP(D42, '0.A. Country''s SDG profile'!$F$7:$G$23, 2, FALSE)</f>
        <v>Achieved</v>
      </c>
      <c r="G42" s="28">
        <f>VLOOKUP(B42, '3.Lists scores(do not delete)'!$C$8:$D$13, 2, FALSE)</f>
        <v>7.1428571428571425E-2</v>
      </c>
      <c r="H42" s="28" t="str">
        <f>VLOOKUP(C42, '0.B Country''s GHG &amp; NDC Profile'!G28:H56, 2, FALSE)</f>
        <v>Unconditional</v>
      </c>
      <c r="I42" s="181">
        <f>VLOOKUP(C42, '3.Lists scores(do not delete)'!$C$38:$D$63, 2, FALSE)</f>
        <v>4.4000000000000004</v>
      </c>
      <c r="J42" s="181">
        <f>VLOOKUP(C42, '3.Lists scores(do not delete)'!$C$67:$D$92, 2, FALSE)</f>
        <v>4.4000000000000004</v>
      </c>
      <c r="K42" s="255">
        <f>((G42 * '1.1 Activity_TypePrioritization'!$E$9) + (VLOOKUP(C42, '3.Lists scores(do not delete)'!$C$38:$D$63, 2, FALSE) * '1.1 Activity_TypePrioritization'!$E$11)+(VLOOKUP(F42, '3.Lists scores(do not delete)'!$A$21:$B$23, 2, FALSE) * '1.1 Activity_TypePrioritization'!$E$10)*E42)*
             (VLOOKUP(H42, '1.1 Activity_TypePrioritization'!$G$9:$H$12, 2, FALSE) )+ROW(K42)/10000</f>
        <v>4.1999999999999997E-3</v>
      </c>
      <c r="L42" s="256">
        <f>((G42 * '1.1 Activity_TypePrioritization'!$E$9) + (VLOOKUP(C42, '3.Lists scores(do not delete)'!$C$67:$D$92, 2, FALSE) * '1.1 Activity_TypePrioritization'!$E$11)+(VLOOKUP(F42, '3.Lists scores(do not delete)'!$A$21:$B$23, 2, FALSE) * '1.1 Activity_TypePrioritization'!$E$10)*E42)*
              (VLOOKUP(H42, '1.1 Activity_TypePrioritization'!$I$9:$J$12, 2, FALSE) )+ROW(K42)/10000</f>
        <v>4.6756285714285717</v>
      </c>
      <c r="M42" s="15"/>
      <c r="N42" s="15"/>
      <c r="O42" s="15"/>
      <c r="P42" s="15"/>
      <c r="Q42" s="15"/>
      <c r="R42" s="15"/>
      <c r="S42" s="15"/>
      <c r="T42" s="15"/>
      <c r="U42" s="15"/>
      <c r="V42" s="15"/>
    </row>
    <row r="43" spans="1:22" x14ac:dyDescent="0.35">
      <c r="A43" s="15"/>
      <c r="B43" s="22"/>
      <c r="C43" s="22"/>
      <c r="D43" s="23"/>
      <c r="E43" s="23"/>
      <c r="F43" s="22"/>
      <c r="G43" s="22"/>
      <c r="H43" s="22"/>
      <c r="I43" s="22"/>
      <c r="J43" s="22"/>
      <c r="K43" s="22"/>
      <c r="L43" s="22"/>
      <c r="M43" s="15"/>
      <c r="N43" s="15"/>
      <c r="O43" s="15"/>
      <c r="P43" s="15"/>
      <c r="Q43" s="15"/>
      <c r="R43" s="15"/>
      <c r="S43" s="15"/>
      <c r="T43" s="15"/>
      <c r="U43" s="15"/>
      <c r="V43" s="15"/>
    </row>
    <row r="44" spans="1:22" x14ac:dyDescent="0.35">
      <c r="A44" s="15"/>
      <c r="B44" s="22"/>
      <c r="C44" s="22"/>
      <c r="D44" s="23"/>
      <c r="E44" s="23"/>
      <c r="F44" s="22"/>
      <c r="G44" s="22"/>
      <c r="H44" s="22"/>
      <c r="I44" s="22"/>
      <c r="J44" s="22"/>
      <c r="K44" s="22"/>
      <c r="L44" s="22"/>
      <c r="M44" s="15"/>
      <c r="N44" s="15"/>
      <c r="O44" s="15"/>
      <c r="P44" s="15"/>
      <c r="Q44" s="15"/>
      <c r="R44" s="15"/>
      <c r="S44" s="15"/>
      <c r="T44" s="15"/>
      <c r="U44" s="15"/>
      <c r="V44" s="15"/>
    </row>
    <row r="45" spans="1:22" x14ac:dyDescent="0.35">
      <c r="A45" s="15"/>
      <c r="B45" s="22"/>
      <c r="C45" s="22"/>
      <c r="D45" s="23"/>
      <c r="E45" s="23"/>
      <c r="F45" s="22"/>
      <c r="G45" s="22"/>
      <c r="H45" s="22"/>
      <c r="I45" s="22"/>
      <c r="J45" s="22"/>
      <c r="K45" s="22"/>
      <c r="L45" s="22"/>
      <c r="M45" s="15"/>
      <c r="N45" s="15"/>
      <c r="O45" s="15"/>
      <c r="P45" s="15"/>
      <c r="Q45" s="15"/>
      <c r="R45" s="15"/>
      <c r="S45" s="15"/>
      <c r="T45" s="15"/>
      <c r="U45" s="15"/>
      <c r="V45" s="15"/>
    </row>
    <row r="46" spans="1:22" x14ac:dyDescent="0.35">
      <c r="A46" s="15"/>
      <c r="B46" s="22"/>
      <c r="C46" s="22"/>
      <c r="D46" s="23"/>
      <c r="E46" s="23"/>
      <c r="F46" s="22"/>
      <c r="G46" s="22"/>
      <c r="H46" s="22"/>
      <c r="I46" s="22"/>
      <c r="J46" s="22"/>
      <c r="K46" s="22"/>
      <c r="L46" s="22"/>
      <c r="M46" s="15"/>
      <c r="N46" s="15"/>
      <c r="O46" s="15"/>
      <c r="P46" s="15"/>
      <c r="Q46" s="15"/>
      <c r="R46" s="15"/>
      <c r="S46" s="15"/>
      <c r="T46" s="15"/>
      <c r="U46" s="15"/>
      <c r="V46" s="15"/>
    </row>
    <row r="47" spans="1:22" x14ac:dyDescent="0.35">
      <c r="B47" s="22"/>
      <c r="C47" s="22"/>
      <c r="D47" s="23"/>
      <c r="E47" s="23"/>
      <c r="F47" s="22"/>
      <c r="G47" s="22"/>
      <c r="H47" s="22"/>
      <c r="I47" s="22"/>
      <c r="J47" s="22"/>
      <c r="K47" s="22"/>
      <c r="L47" s="22"/>
      <c r="M47" s="15"/>
      <c r="N47" s="15"/>
      <c r="O47" s="15"/>
      <c r="P47" s="15"/>
      <c r="Q47" s="15"/>
      <c r="R47" s="15"/>
      <c r="S47" s="15"/>
      <c r="T47" s="15"/>
      <c r="U47" s="15"/>
      <c r="V47" s="15"/>
    </row>
    <row r="48" spans="1:22" x14ac:dyDescent="0.35">
      <c r="B48" s="22"/>
      <c r="C48" s="22"/>
      <c r="D48" s="23"/>
      <c r="E48" s="23"/>
      <c r="F48" s="22"/>
      <c r="G48" s="22"/>
      <c r="H48" s="22"/>
      <c r="I48" s="22"/>
      <c r="J48" s="22"/>
      <c r="K48" s="22"/>
      <c r="L48" s="22"/>
      <c r="M48" s="15"/>
      <c r="N48" s="15"/>
      <c r="O48" s="15"/>
      <c r="P48" s="15"/>
      <c r="Q48" s="15"/>
      <c r="R48" s="15"/>
      <c r="S48" s="15"/>
      <c r="T48" s="15"/>
      <c r="U48" s="15"/>
      <c r="V48" s="15"/>
    </row>
    <row r="49" spans="2:22" x14ac:dyDescent="0.35">
      <c r="B49" s="22"/>
      <c r="C49" s="22"/>
      <c r="D49" s="23"/>
      <c r="E49" s="23"/>
      <c r="F49" s="22"/>
      <c r="G49" s="22"/>
      <c r="H49" s="22"/>
      <c r="I49" s="22"/>
      <c r="J49" s="22"/>
      <c r="K49" s="22"/>
      <c r="L49" s="22"/>
      <c r="M49" s="15"/>
      <c r="N49" s="15"/>
      <c r="O49" s="15"/>
      <c r="P49" s="15"/>
      <c r="Q49" s="15"/>
      <c r="R49" s="15"/>
      <c r="S49" s="15"/>
      <c r="T49" s="15"/>
      <c r="U49" s="15"/>
      <c r="V49" s="15"/>
    </row>
    <row r="50" spans="2:22" x14ac:dyDescent="0.35">
      <c r="B50" s="22"/>
      <c r="C50" s="22"/>
      <c r="D50" s="23"/>
      <c r="E50" s="23"/>
      <c r="F50" s="22"/>
      <c r="G50" s="22"/>
      <c r="H50" s="22"/>
      <c r="I50" s="22"/>
      <c r="J50" s="22"/>
      <c r="K50" s="22"/>
      <c r="L50" s="22"/>
      <c r="M50" s="15"/>
      <c r="N50" s="15"/>
      <c r="O50" s="15"/>
      <c r="P50" s="15"/>
      <c r="Q50" s="15"/>
      <c r="R50" s="15"/>
      <c r="S50" s="15"/>
      <c r="T50" s="15"/>
      <c r="U50" s="15"/>
      <c r="V50" s="15"/>
    </row>
    <row r="51" spans="2:22" x14ac:dyDescent="0.35">
      <c r="B51" s="22"/>
      <c r="C51" s="22"/>
      <c r="D51" s="23"/>
      <c r="E51" s="23"/>
      <c r="F51" s="22"/>
      <c r="G51" s="22"/>
      <c r="H51" s="22"/>
      <c r="I51" s="22"/>
      <c r="J51" s="22"/>
      <c r="K51" s="22"/>
      <c r="L51" s="22"/>
      <c r="M51" s="15"/>
      <c r="N51" s="15"/>
      <c r="O51" s="15"/>
      <c r="P51" s="15"/>
      <c r="Q51" s="15"/>
      <c r="R51" s="15"/>
      <c r="S51" s="15"/>
      <c r="T51" s="15"/>
      <c r="U51" s="15"/>
      <c r="V51" s="15"/>
    </row>
    <row r="52" spans="2:22" x14ac:dyDescent="0.35">
      <c r="B52" s="22"/>
      <c r="C52" s="22"/>
      <c r="D52" s="23"/>
      <c r="E52" s="23"/>
      <c r="F52" s="22"/>
      <c r="G52" s="22"/>
      <c r="H52" s="22"/>
      <c r="I52" s="22"/>
      <c r="J52" s="22"/>
      <c r="K52" s="22"/>
      <c r="L52" s="22"/>
      <c r="M52" s="15"/>
      <c r="N52" s="15"/>
      <c r="O52" s="15"/>
      <c r="P52" s="15"/>
      <c r="Q52" s="15"/>
      <c r="R52" s="15"/>
      <c r="S52" s="15"/>
      <c r="T52" s="15"/>
      <c r="U52" s="15"/>
      <c r="V52" s="15"/>
    </row>
    <row r="53" spans="2:22" x14ac:dyDescent="0.35">
      <c r="M53" s="15"/>
      <c r="R53" s="15"/>
      <c r="S53" s="15"/>
      <c r="T53" s="15"/>
      <c r="U53" s="15"/>
      <c r="V53" s="15"/>
    </row>
    <row r="54" spans="2:22" x14ac:dyDescent="0.35">
      <c r="M54" s="15"/>
    </row>
    <row r="55" spans="2:22" x14ac:dyDescent="0.35">
      <c r="M55" s="15"/>
    </row>
  </sheetData>
  <sheetProtection algorithmName="SHA-512" hashValue="RCv7Jl0p3zZi1eQfORocfdZ49rer1eznYileSJc3gOb/gNo+ydJZ0zVxH1zdp7jLxu/GjvqxB5AbwYOFWTyZtQ==" saltValue="eJ0G/e7qvNgRKoeoxWPQJQ==" spinCount="100000" sheet="1" objects="1" scenarios="1"/>
  <autoFilter ref="B16:L42" xr:uid="{00000000-0001-0000-0000-000000000000}">
    <sortState ref="B18:L42">
      <sortCondition ref="B16:B42"/>
    </sortState>
  </autoFilter>
  <mergeCells count="18">
    <mergeCell ref="D15:F15"/>
    <mergeCell ref="B6:L6"/>
    <mergeCell ref="B9:D9"/>
    <mergeCell ref="B10:D10"/>
    <mergeCell ref="B11:D11"/>
    <mergeCell ref="B8:E8"/>
    <mergeCell ref="I15:J15"/>
    <mergeCell ref="C15:C16"/>
    <mergeCell ref="B15:B16"/>
    <mergeCell ref="K15:K16"/>
    <mergeCell ref="L15:L16"/>
    <mergeCell ref="G8:H8"/>
    <mergeCell ref="I8:J8"/>
    <mergeCell ref="B3:L3"/>
    <mergeCell ref="C2:F2"/>
    <mergeCell ref="H2:L2"/>
    <mergeCell ref="B4:L5"/>
    <mergeCell ref="B14:L14"/>
  </mergeCells>
  <conditionalFormatting sqref="K17:K42">
    <cfRule type="colorScale" priority="2">
      <colorScale>
        <cfvo type="min"/>
        <cfvo type="percentile" val="50"/>
        <cfvo type="max"/>
        <color rgb="FFF8696B"/>
        <color rgb="FFFFEB84"/>
        <color rgb="FF63BE7B"/>
      </colorScale>
    </cfRule>
  </conditionalFormatting>
  <conditionalFormatting sqref="K17:L42">
    <cfRule type="colorScale" priority="3">
      <colorScale>
        <cfvo type="min"/>
        <cfvo type="percentile" val="50"/>
        <cfvo type="max"/>
        <color rgb="FFF8696B"/>
        <color rgb="FFFFEB84"/>
        <color rgb="FF63BE7B"/>
      </colorScale>
    </cfRule>
  </conditionalFormatting>
  <conditionalFormatting sqref="L17:L42">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sqref="C17:C42" xr:uid="{F36FBE02-935C-4C8E-BF32-74772C343E41}">
      <formula1>INDIRECT(B17)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84203CB-911B-4613-8DD6-35A1FDC5C024}">
          <x14:formula1>
            <xm:f>'3.Lists scores(do not delete)'!$A$2:$A$7</xm:f>
          </x14:formula1>
          <xm:sqref>B17:B42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W54"/>
  <sheetViews>
    <sheetView showGridLines="0" topLeftCell="A34" zoomScale="85" zoomScaleNormal="85" workbookViewId="0">
      <selection activeCell="F24" sqref="F24:O25"/>
    </sheetView>
  </sheetViews>
  <sheetFormatPr baseColWidth="10" defaultColWidth="8.85546875" defaultRowHeight="15" x14ac:dyDescent="0.25"/>
  <cols>
    <col min="1" max="1" width="4.7109375" customWidth="1"/>
    <col min="2" max="2" width="47.42578125" bestFit="1" customWidth="1"/>
    <col min="3" max="3" width="20" customWidth="1"/>
    <col min="4" max="4" width="26.7109375" customWidth="1"/>
  </cols>
  <sheetData>
    <row r="1" spans="1:23" ht="20.25" customHeight="1" thickBot="1" x14ac:dyDescent="0.3">
      <c r="A1" s="5"/>
      <c r="B1" s="5"/>
      <c r="C1" s="5"/>
      <c r="D1" s="5"/>
      <c r="E1" s="5"/>
      <c r="F1" s="5"/>
      <c r="G1" s="5"/>
      <c r="H1" s="5"/>
      <c r="I1" s="5"/>
      <c r="J1" s="5"/>
      <c r="K1" s="5"/>
      <c r="L1" s="5"/>
      <c r="M1" s="5"/>
      <c r="N1" s="5"/>
      <c r="O1" s="5"/>
      <c r="P1" s="5"/>
      <c r="Q1" s="5"/>
      <c r="R1" s="5"/>
      <c r="S1" s="5"/>
      <c r="T1" s="5"/>
      <c r="U1" s="5"/>
      <c r="V1" s="5"/>
      <c r="W1" s="5"/>
    </row>
    <row r="2" spans="1:23" ht="30.2" customHeight="1" x14ac:dyDescent="0.25">
      <c r="A2" s="5"/>
      <c r="B2" s="509" t="s">
        <v>43</v>
      </c>
      <c r="C2" s="510"/>
      <c r="D2" s="511"/>
      <c r="E2" s="5"/>
      <c r="F2" s="5"/>
      <c r="G2" s="5"/>
      <c r="H2" s="5"/>
      <c r="I2" s="5"/>
      <c r="J2" s="5"/>
      <c r="K2" s="5"/>
      <c r="L2" s="5"/>
      <c r="M2" s="5"/>
      <c r="N2" s="5"/>
      <c r="O2" s="5"/>
      <c r="P2" s="5"/>
      <c r="Q2" s="5"/>
      <c r="R2" s="5"/>
      <c r="S2" s="5"/>
      <c r="T2" s="5"/>
      <c r="U2" s="5"/>
      <c r="V2" s="5"/>
      <c r="W2" s="5"/>
    </row>
    <row r="3" spans="1:23" ht="19.5" customHeight="1" x14ac:dyDescent="0.25">
      <c r="A3" s="5"/>
      <c r="B3" s="527" t="s">
        <v>44</v>
      </c>
      <c r="C3" s="529" t="s">
        <v>182</v>
      </c>
      <c r="D3" s="529" t="s">
        <v>171</v>
      </c>
      <c r="E3" s="5"/>
      <c r="F3" s="5"/>
      <c r="G3" s="5"/>
      <c r="H3" s="5"/>
      <c r="I3" s="5"/>
      <c r="J3" s="5"/>
      <c r="K3" s="5"/>
      <c r="L3" s="5"/>
      <c r="M3" s="5"/>
      <c r="N3" s="5"/>
      <c r="O3" s="5"/>
      <c r="P3" s="5"/>
      <c r="Q3" s="5"/>
      <c r="R3" s="5"/>
      <c r="S3" s="5"/>
      <c r="T3" s="5"/>
      <c r="U3" s="5"/>
      <c r="V3" s="5"/>
      <c r="W3" s="5"/>
    </row>
    <row r="4" spans="1:23" ht="19.5" customHeight="1" x14ac:dyDescent="0.25">
      <c r="A4" s="5"/>
      <c r="B4" s="528"/>
      <c r="C4" s="530"/>
      <c r="D4" s="530"/>
      <c r="E4" s="5"/>
      <c r="F4" s="5"/>
      <c r="G4" s="5"/>
      <c r="H4" s="5"/>
      <c r="I4" s="5"/>
      <c r="J4" s="5"/>
      <c r="K4" s="5"/>
      <c r="L4" s="5"/>
      <c r="M4" s="5"/>
      <c r="N4" s="5"/>
      <c r="O4" s="5"/>
      <c r="P4" s="5"/>
      <c r="Q4" s="5"/>
      <c r="R4" s="5"/>
      <c r="S4" s="5"/>
      <c r="T4" s="5"/>
      <c r="U4" s="5"/>
      <c r="V4" s="5"/>
      <c r="W4" s="5"/>
    </row>
    <row r="5" spans="1:23" ht="19.5" customHeight="1" x14ac:dyDescent="0.4">
      <c r="A5" s="5"/>
      <c r="B5" s="4" t="s">
        <v>50</v>
      </c>
      <c r="C5" s="55">
        <f>(VLOOKUP(B5,'0.A. Country''s SDG profile'!$A$6:$B$24,2,FALSE))</f>
        <v>2</v>
      </c>
      <c r="D5" s="263" t="str">
        <f>VLOOKUP(B5,'0.A. Country''s SDG profile'!$F$7:$G$23,2,FALSE)</f>
        <v>On Track</v>
      </c>
      <c r="E5" s="5"/>
      <c r="F5" s="5"/>
      <c r="G5" s="5"/>
      <c r="H5" s="5"/>
      <c r="I5" s="5"/>
      <c r="J5" s="5"/>
      <c r="K5" s="5"/>
      <c r="L5" s="5"/>
      <c r="M5" s="5"/>
      <c r="N5" s="5"/>
      <c r="O5" s="5"/>
      <c r="P5" s="5"/>
      <c r="Q5" s="5"/>
      <c r="R5" s="5"/>
      <c r="S5" s="5"/>
      <c r="T5" s="5"/>
      <c r="U5" s="5"/>
      <c r="V5" s="5"/>
      <c r="W5" s="5"/>
    </row>
    <row r="6" spans="1:23" ht="19.5" customHeight="1" x14ac:dyDescent="0.4">
      <c r="A6" s="5"/>
      <c r="B6" s="4" t="s">
        <v>58</v>
      </c>
      <c r="C6" s="55">
        <f>(VLOOKUP(B6,'0.A. Country''s SDG profile'!$A$6:$B$24,2,FALSE))</f>
        <v>3</v>
      </c>
      <c r="D6" s="263" t="str">
        <f>VLOOKUP(B6,'0.A. Country''s SDG profile'!$F$7:$G$23,2,FALSE)</f>
        <v>On Track</v>
      </c>
      <c r="E6" s="5"/>
      <c r="F6" s="5"/>
      <c r="G6" s="5"/>
      <c r="H6" s="5"/>
      <c r="I6" s="5"/>
      <c r="J6" s="5"/>
      <c r="K6" s="5"/>
      <c r="L6" s="5"/>
      <c r="M6" s="5"/>
      <c r="N6" s="5"/>
      <c r="O6" s="5"/>
      <c r="P6" s="5"/>
      <c r="Q6" s="5"/>
      <c r="R6" s="5"/>
      <c r="S6" s="5"/>
      <c r="T6" s="5"/>
      <c r="U6" s="5"/>
      <c r="V6" s="5"/>
      <c r="W6" s="5"/>
    </row>
    <row r="7" spans="1:23" ht="19.5" customHeight="1" x14ac:dyDescent="0.4">
      <c r="A7" s="5"/>
      <c r="B7" s="4" t="s">
        <v>60</v>
      </c>
      <c r="C7" s="55">
        <f>(VLOOKUP(B7,'0.A. Country''s SDG profile'!$A$6:$B$24,2,FALSE))</f>
        <v>3</v>
      </c>
      <c r="D7" s="263" t="str">
        <f>VLOOKUP(B7,'0.A. Country''s SDG profile'!$F$7:$G$23,2,FALSE)</f>
        <v>On Track</v>
      </c>
      <c r="E7" s="5"/>
      <c r="F7" s="5"/>
      <c r="G7" s="5"/>
      <c r="H7" s="5"/>
      <c r="I7" s="5"/>
      <c r="J7" s="5"/>
      <c r="K7" s="5"/>
      <c r="L7" s="5"/>
      <c r="M7" s="5"/>
      <c r="N7" s="5"/>
      <c r="O7" s="5"/>
      <c r="P7" s="5"/>
      <c r="Q7" s="5"/>
      <c r="R7" s="5"/>
      <c r="S7" s="5"/>
      <c r="T7" s="5"/>
      <c r="U7" s="5"/>
      <c r="V7" s="5"/>
      <c r="W7" s="5"/>
    </row>
    <row r="8" spans="1:23" ht="19.5" customHeight="1" x14ac:dyDescent="0.4">
      <c r="A8" s="5"/>
      <c r="B8" s="4" t="s">
        <v>67</v>
      </c>
      <c r="C8" s="55">
        <f>(VLOOKUP(B8,'0.A. Country''s SDG profile'!$A$6:$B$24,2,FALSE))</f>
        <v>3</v>
      </c>
      <c r="D8" s="263" t="str">
        <f>VLOOKUP(B8,'0.A. Country''s SDG profile'!$F$7:$G$23,2,FALSE)</f>
        <v>On Track</v>
      </c>
      <c r="E8" s="5"/>
      <c r="F8" s="5"/>
      <c r="G8" s="5"/>
      <c r="H8" s="5"/>
      <c r="I8" s="5"/>
      <c r="J8" s="5"/>
      <c r="K8" s="5"/>
      <c r="L8" s="5"/>
      <c r="M8" s="5"/>
      <c r="N8" s="5"/>
      <c r="O8" s="5"/>
      <c r="P8" s="5"/>
      <c r="Q8" s="5"/>
      <c r="R8" s="5"/>
      <c r="S8" s="5"/>
      <c r="T8" s="5"/>
      <c r="U8" s="5"/>
      <c r="V8" s="5"/>
      <c r="W8" s="5"/>
    </row>
    <row r="9" spans="1:23" ht="19.5" customHeight="1" x14ac:dyDescent="0.4">
      <c r="A9" s="5"/>
      <c r="B9" s="4" t="s">
        <v>69</v>
      </c>
      <c r="C9" s="55">
        <f>(VLOOKUP(B9,'0.A. Country''s SDG profile'!$A$6:$B$24,2,FALSE))</f>
        <v>3</v>
      </c>
      <c r="D9" s="263" t="str">
        <f>VLOOKUP(B9,'0.A. Country''s SDG profile'!$F$7:$G$23,2,FALSE)</f>
        <v>On Track</v>
      </c>
      <c r="E9" s="5"/>
      <c r="F9" s="5"/>
      <c r="G9" s="5"/>
      <c r="H9" s="5"/>
      <c r="I9" s="5"/>
      <c r="J9" s="5"/>
      <c r="K9" s="5"/>
      <c r="L9" s="5"/>
      <c r="M9" s="5"/>
      <c r="N9" s="5"/>
      <c r="O9" s="5"/>
      <c r="P9" s="5"/>
      <c r="Q9" s="5"/>
      <c r="R9" s="5"/>
      <c r="S9" s="5"/>
      <c r="T9" s="5"/>
      <c r="U9" s="5"/>
      <c r="V9" s="5"/>
      <c r="W9" s="5"/>
    </row>
    <row r="10" spans="1:23" ht="19.5" customHeight="1" x14ac:dyDescent="0.4">
      <c r="A10" s="5"/>
      <c r="B10" s="4" t="s">
        <v>75</v>
      </c>
      <c r="C10" s="55">
        <f>(VLOOKUP(B10,'0.A. Country''s SDG profile'!$A$6:$B$24,2,FALSE))</f>
        <v>3</v>
      </c>
      <c r="D10" s="263" t="str">
        <f>VLOOKUP(B10,'0.A. Country''s SDG profile'!$F$7:$G$23,2,FALSE)</f>
        <v>Achieved</v>
      </c>
      <c r="E10" s="5"/>
      <c r="F10" s="5"/>
      <c r="G10" s="5"/>
      <c r="H10" s="5"/>
      <c r="I10" s="5"/>
      <c r="J10" s="5"/>
      <c r="K10" s="5"/>
      <c r="L10" s="5"/>
      <c r="M10" s="5"/>
      <c r="N10" s="5"/>
      <c r="O10" s="5"/>
      <c r="P10" s="5"/>
      <c r="Q10" s="5"/>
      <c r="R10" s="5"/>
      <c r="S10" s="5"/>
      <c r="T10" s="5"/>
      <c r="U10" s="5"/>
      <c r="V10" s="5"/>
      <c r="W10" s="5"/>
    </row>
    <row r="11" spans="1:23" ht="19.5" customHeight="1" x14ac:dyDescent="0.4">
      <c r="A11" s="5"/>
      <c r="B11" s="4" t="s">
        <v>77</v>
      </c>
      <c r="C11" s="55">
        <f>(VLOOKUP(B11,'0.A. Country''s SDG profile'!$A$6:$B$24,2,FALSE))</f>
        <v>3</v>
      </c>
      <c r="D11" s="263" t="str">
        <f>VLOOKUP(B11,'0.A. Country''s SDG profile'!$F$7:$G$23,2,FALSE)</f>
        <v>On Track</v>
      </c>
      <c r="E11" s="5"/>
      <c r="F11" s="5"/>
      <c r="G11" s="5"/>
      <c r="H11" s="5"/>
      <c r="I11" s="5"/>
      <c r="J11" s="5"/>
      <c r="K11" s="5"/>
      <c r="L11" s="5"/>
      <c r="M11" s="5"/>
      <c r="N11" s="5"/>
      <c r="O11" s="5"/>
      <c r="P11" s="5"/>
      <c r="Q11" s="5"/>
      <c r="R11" s="5"/>
      <c r="S11" s="5"/>
      <c r="T11" s="5"/>
      <c r="U11" s="5"/>
      <c r="V11" s="5"/>
      <c r="W11" s="5"/>
    </row>
    <row r="12" spans="1:23" ht="19.5" customHeight="1" x14ac:dyDescent="0.4">
      <c r="A12" s="5"/>
      <c r="B12" s="4" t="s">
        <v>81</v>
      </c>
      <c r="C12" s="55">
        <f>(VLOOKUP(B12,'0.A. Country''s SDG profile'!$A$6:$B$24,2,FALSE))</f>
        <v>3</v>
      </c>
      <c r="D12" s="263" t="str">
        <f>VLOOKUP(B12,'0.A. Country''s SDG profile'!$F$7:$G$23,2,FALSE)</f>
        <v>On Track</v>
      </c>
      <c r="E12" s="5"/>
      <c r="F12" s="5"/>
      <c r="G12" s="5"/>
      <c r="H12" s="5"/>
      <c r="I12" s="5"/>
      <c r="J12" s="5"/>
      <c r="K12" s="5"/>
      <c r="L12" s="5"/>
      <c r="M12" s="5"/>
      <c r="N12" s="5"/>
      <c r="O12" s="5"/>
      <c r="P12" s="5"/>
      <c r="Q12" s="5"/>
      <c r="R12" s="5"/>
      <c r="S12" s="5"/>
      <c r="T12" s="5"/>
      <c r="U12" s="5"/>
      <c r="V12" s="5"/>
      <c r="W12" s="5"/>
    </row>
    <row r="13" spans="1:23" ht="19.5" customHeight="1" x14ac:dyDescent="0.4">
      <c r="A13" s="5"/>
      <c r="B13" s="4" t="s">
        <v>83</v>
      </c>
      <c r="C13" s="55">
        <f>(VLOOKUP(B13,'0.A. Country''s SDG profile'!$A$6:$B$24,2,FALSE))</f>
        <v>3</v>
      </c>
      <c r="D13" s="263" t="str">
        <f>VLOOKUP(B13,'0.A. Country''s SDG profile'!$F$7:$G$23,2,FALSE)</f>
        <v>On Track</v>
      </c>
      <c r="E13" s="5"/>
      <c r="F13" s="5"/>
      <c r="G13" s="5"/>
      <c r="H13" s="5"/>
      <c r="I13" s="5"/>
      <c r="J13" s="5"/>
      <c r="K13" s="5"/>
      <c r="L13" s="5"/>
      <c r="M13" s="5"/>
      <c r="N13" s="5"/>
      <c r="O13" s="5"/>
      <c r="P13" s="5"/>
      <c r="Q13" s="5"/>
      <c r="R13" s="5"/>
      <c r="S13" s="5"/>
      <c r="T13" s="5"/>
      <c r="U13" s="5"/>
      <c r="V13" s="5"/>
      <c r="W13" s="5"/>
    </row>
    <row r="14" spans="1:23" ht="19.5" customHeight="1" x14ac:dyDescent="0.4">
      <c r="A14" s="5"/>
      <c r="B14" s="4" t="s">
        <v>53</v>
      </c>
      <c r="C14" s="55">
        <f>(VLOOKUP(B14,'0.A. Country''s SDG profile'!$A$6:$B$24,2,FALSE))</f>
        <v>2</v>
      </c>
      <c r="D14" s="263" t="str">
        <f>VLOOKUP(B14,'0.A. Country''s SDG profile'!$F$7:$G$23,2,FALSE)</f>
        <v>Underperforming</v>
      </c>
      <c r="E14" s="5"/>
      <c r="F14" s="5"/>
      <c r="G14" s="5"/>
      <c r="H14" s="5"/>
      <c r="I14" s="5"/>
      <c r="J14" s="5"/>
      <c r="K14" s="5"/>
      <c r="L14" s="5"/>
      <c r="M14" s="5"/>
      <c r="N14" s="5"/>
      <c r="O14" s="5"/>
      <c r="P14" s="5"/>
      <c r="Q14" s="5"/>
      <c r="R14" s="5"/>
      <c r="S14" s="5"/>
      <c r="T14" s="5"/>
      <c r="U14" s="5"/>
      <c r="V14" s="5"/>
      <c r="W14" s="5"/>
    </row>
    <row r="15" spans="1:23" ht="19.5" customHeight="1" x14ac:dyDescent="0.4">
      <c r="A15" s="5"/>
      <c r="B15" s="4" t="s">
        <v>62</v>
      </c>
      <c r="C15" s="55">
        <f>(VLOOKUP(B15,'0.A. Country''s SDG profile'!$A$6:$B$24,2,FALSE))</f>
        <v>2</v>
      </c>
      <c r="D15" s="263" t="str">
        <f>VLOOKUP(B15,'0.A. Country''s SDG profile'!$F$7:$G$23,2,FALSE)</f>
        <v>Achieved</v>
      </c>
      <c r="E15" s="5"/>
      <c r="F15" s="5"/>
      <c r="G15" s="5"/>
      <c r="H15" s="5"/>
      <c r="I15" s="5"/>
      <c r="J15" s="5"/>
      <c r="K15" s="5"/>
      <c r="L15" s="5"/>
      <c r="M15" s="5"/>
      <c r="N15" s="5"/>
      <c r="O15" s="5"/>
      <c r="P15" s="5"/>
      <c r="Q15" s="5"/>
      <c r="R15" s="5"/>
      <c r="S15" s="5"/>
      <c r="T15" s="5"/>
      <c r="U15" s="5"/>
      <c r="V15" s="5"/>
      <c r="W15" s="5"/>
    </row>
    <row r="16" spans="1:23" ht="19.5" customHeight="1" x14ac:dyDescent="0.4">
      <c r="A16" s="5"/>
      <c r="B16" s="4" t="s">
        <v>65</v>
      </c>
      <c r="C16" s="55">
        <f>(VLOOKUP(B16,'0.A. Country''s SDG profile'!$A$6:$B$24,2,FALSE))</f>
        <v>2</v>
      </c>
      <c r="D16" s="263" t="str">
        <f>VLOOKUP(B16,'0.A. Country''s SDG profile'!$F$7:$G$23,2,FALSE)</f>
        <v>Underperforming</v>
      </c>
      <c r="E16" s="5"/>
      <c r="F16" s="5"/>
      <c r="G16" s="5"/>
      <c r="H16" s="5"/>
      <c r="I16" s="5"/>
      <c r="J16" s="5"/>
      <c r="K16" s="5"/>
      <c r="L16" s="5"/>
      <c r="M16" s="5"/>
      <c r="N16" s="5"/>
      <c r="O16" s="5"/>
      <c r="P16" s="5"/>
      <c r="Q16" s="5"/>
      <c r="R16" s="5"/>
      <c r="S16" s="5"/>
      <c r="T16" s="5"/>
      <c r="U16" s="5"/>
      <c r="V16" s="5"/>
      <c r="W16" s="5"/>
    </row>
    <row r="17" spans="1:23" ht="19.5" customHeight="1" x14ac:dyDescent="0.4">
      <c r="A17" s="5"/>
      <c r="B17" s="4" t="s">
        <v>71</v>
      </c>
      <c r="C17" s="55">
        <f>(VLOOKUP(B17,'0.A. Country''s SDG profile'!$A$6:$B$24,2,FALSE))</f>
        <v>2</v>
      </c>
      <c r="D17" s="263" t="str">
        <f>VLOOKUP(B17,'0.A. Country''s SDG profile'!$F$7:$G$23,2,FALSE)</f>
        <v>Underperforming</v>
      </c>
      <c r="E17" s="5"/>
      <c r="F17" s="5"/>
      <c r="G17" s="5"/>
      <c r="H17" s="5"/>
      <c r="I17" s="5"/>
      <c r="J17" s="5"/>
      <c r="K17" s="5"/>
      <c r="L17" s="5"/>
      <c r="M17" s="5"/>
      <c r="N17" s="5"/>
      <c r="O17" s="5"/>
      <c r="P17" s="5"/>
      <c r="Q17" s="5"/>
      <c r="R17" s="5"/>
      <c r="S17" s="5"/>
      <c r="T17" s="5"/>
      <c r="U17" s="5"/>
      <c r="V17" s="5"/>
      <c r="W17" s="5"/>
    </row>
    <row r="18" spans="1:23" ht="19.5" customHeight="1" x14ac:dyDescent="0.4">
      <c r="A18" s="5"/>
      <c r="B18" s="4" t="s">
        <v>79</v>
      </c>
      <c r="C18" s="55">
        <f>(VLOOKUP(B18,'0.A. Country''s SDG profile'!$A$6:$B$24,2,FALSE))</f>
        <v>2</v>
      </c>
      <c r="D18" s="263" t="str">
        <f>VLOOKUP(B18,'0.A. Country''s SDG profile'!$F$7:$G$23,2,FALSE)</f>
        <v>Achieved</v>
      </c>
      <c r="E18" s="5"/>
      <c r="F18" s="5"/>
      <c r="G18" s="5"/>
      <c r="H18" s="5"/>
      <c r="I18" s="5"/>
      <c r="J18" s="5"/>
      <c r="K18" s="5"/>
      <c r="L18" s="5"/>
      <c r="M18" s="5"/>
      <c r="N18" s="5"/>
      <c r="O18" s="5"/>
      <c r="P18" s="5"/>
      <c r="Q18" s="5"/>
      <c r="R18" s="5"/>
      <c r="S18" s="5"/>
      <c r="T18" s="5"/>
      <c r="U18" s="5"/>
      <c r="V18" s="5"/>
      <c r="W18" s="5"/>
    </row>
    <row r="19" spans="1:23" ht="19.5" customHeight="1" x14ac:dyDescent="0.4">
      <c r="A19" s="5"/>
      <c r="B19" s="4" t="s">
        <v>56</v>
      </c>
      <c r="C19" s="55">
        <f>(VLOOKUP(B19,'0.A. Country''s SDG profile'!$A$6:$B$24,2,FALSE))</f>
        <v>1</v>
      </c>
      <c r="D19" s="263" t="str">
        <f>VLOOKUP(B19,'0.A. Country''s SDG profile'!$F$7:$G$23,2,FALSE)</f>
        <v>On Track</v>
      </c>
      <c r="E19" s="5"/>
      <c r="F19" s="5"/>
      <c r="G19" s="5"/>
      <c r="H19" s="5"/>
      <c r="I19" s="5"/>
      <c r="J19" s="5"/>
      <c r="K19" s="5"/>
      <c r="L19" s="5"/>
      <c r="M19" s="5"/>
      <c r="N19" s="5"/>
      <c r="O19" s="5"/>
      <c r="P19" s="5"/>
      <c r="Q19" s="5"/>
      <c r="R19" s="5"/>
      <c r="S19" s="5"/>
      <c r="T19" s="5"/>
      <c r="U19" s="5"/>
      <c r="V19" s="5"/>
      <c r="W19" s="5"/>
    </row>
    <row r="20" spans="1:23" ht="19.5" customHeight="1" x14ac:dyDescent="0.4">
      <c r="A20" s="5"/>
      <c r="B20" s="4" t="s">
        <v>73</v>
      </c>
      <c r="C20" s="55">
        <f>(VLOOKUP(B20,'0.A. Country''s SDG profile'!$A$6:$B$24,2,FALSE))</f>
        <v>1</v>
      </c>
      <c r="D20" s="263" t="str">
        <f>VLOOKUP(B20,'0.A. Country''s SDG profile'!$F$7:$G$23,2,FALSE)</f>
        <v>On Track</v>
      </c>
      <c r="E20" s="5"/>
      <c r="F20" s="5"/>
      <c r="G20" s="5"/>
      <c r="H20" s="5"/>
      <c r="I20" s="5"/>
      <c r="J20" s="5"/>
      <c r="K20" s="5"/>
      <c r="L20" s="5"/>
      <c r="M20" s="5"/>
      <c r="N20" s="5"/>
      <c r="O20" s="5"/>
      <c r="P20" s="5"/>
      <c r="Q20" s="5"/>
      <c r="R20" s="5"/>
      <c r="S20" s="5"/>
      <c r="T20" s="5"/>
      <c r="U20" s="5"/>
      <c r="V20" s="5"/>
      <c r="W20" s="5"/>
    </row>
    <row r="21" spans="1:23" ht="19.5" customHeight="1" thickBot="1" x14ac:dyDescent="0.45">
      <c r="A21" s="5"/>
      <c r="B21" s="264" t="s">
        <v>85</v>
      </c>
      <c r="C21" s="265">
        <f>(VLOOKUP(B21,'0.A. Country''s SDG profile'!$A$6:$B$24,2,FALSE))</f>
        <v>1</v>
      </c>
      <c r="D21" s="266" t="str">
        <f>VLOOKUP(B21,'0.A. Country''s SDG profile'!$F$7:$G$23,2,FALSE)</f>
        <v>On Track</v>
      </c>
      <c r="E21" s="5"/>
      <c r="F21" s="5"/>
      <c r="G21" s="5"/>
      <c r="H21" s="5"/>
      <c r="I21" s="5"/>
      <c r="J21" s="5"/>
      <c r="K21" s="5"/>
      <c r="L21" s="5"/>
      <c r="M21" s="5"/>
      <c r="N21" s="5"/>
      <c r="O21" s="5"/>
      <c r="P21" s="5"/>
      <c r="Q21" s="5"/>
      <c r="R21" s="5"/>
      <c r="S21" s="5"/>
      <c r="T21" s="5"/>
      <c r="U21" s="5"/>
      <c r="V21" s="5"/>
      <c r="W21" s="5"/>
    </row>
    <row r="22" spans="1:23" ht="10.15" customHeight="1" x14ac:dyDescent="0.25">
      <c r="A22" s="5"/>
      <c r="B22" s="5"/>
      <c r="C22" s="5"/>
      <c r="D22" s="5"/>
      <c r="E22" s="5"/>
      <c r="F22" s="5"/>
      <c r="G22" s="5"/>
      <c r="H22" s="5"/>
      <c r="I22" s="5"/>
      <c r="J22" s="5"/>
      <c r="K22" s="5"/>
      <c r="L22" s="5"/>
      <c r="M22" s="5"/>
      <c r="N22" s="5"/>
      <c r="O22" s="5"/>
      <c r="P22" s="5"/>
      <c r="Q22" s="5"/>
      <c r="R22" s="5"/>
      <c r="S22" s="5"/>
      <c r="T22" s="5"/>
      <c r="U22" s="5"/>
      <c r="V22" s="5"/>
      <c r="W22" s="5"/>
    </row>
    <row r="23" spans="1:23" ht="10.15" customHeight="1" thickBot="1" x14ac:dyDescent="0.3">
      <c r="A23" s="5"/>
      <c r="B23" s="5"/>
      <c r="C23" s="5"/>
      <c r="D23" s="5"/>
      <c r="E23" s="5"/>
      <c r="F23" s="5"/>
      <c r="G23" s="5"/>
      <c r="H23" s="5"/>
      <c r="I23" s="5"/>
      <c r="J23" s="5"/>
      <c r="K23" s="5"/>
      <c r="L23" s="5"/>
      <c r="M23" s="5"/>
      <c r="N23" s="5"/>
      <c r="O23" s="5"/>
      <c r="P23" s="5"/>
      <c r="Q23" s="5"/>
      <c r="R23" s="5"/>
      <c r="S23" s="5"/>
      <c r="T23" s="5"/>
      <c r="U23" s="5"/>
      <c r="V23" s="5"/>
      <c r="W23" s="5"/>
    </row>
    <row r="24" spans="1:23" ht="19.7" customHeight="1" x14ac:dyDescent="0.25">
      <c r="A24" s="5"/>
      <c r="B24" s="5"/>
      <c r="C24" s="5"/>
      <c r="D24" s="5"/>
      <c r="E24" s="5"/>
      <c r="F24" s="512" t="s">
        <v>183</v>
      </c>
      <c r="G24" s="513"/>
      <c r="H24" s="513"/>
      <c r="I24" s="513"/>
      <c r="J24" s="513"/>
      <c r="K24" s="513"/>
      <c r="L24" s="513"/>
      <c r="M24" s="513"/>
      <c r="N24" s="513"/>
      <c r="O24" s="514"/>
      <c r="P24" s="5"/>
      <c r="Q24" s="5"/>
      <c r="R24" s="5"/>
      <c r="S24" s="5"/>
      <c r="T24" s="5"/>
      <c r="U24" s="5"/>
      <c r="V24" s="5"/>
      <c r="W24" s="5"/>
    </row>
    <row r="25" spans="1:23" ht="19.7" customHeight="1" thickBot="1" x14ac:dyDescent="0.3">
      <c r="A25" s="5"/>
      <c r="B25" s="5"/>
      <c r="C25" s="5"/>
      <c r="D25" s="5"/>
      <c r="E25" s="5"/>
      <c r="F25" s="515"/>
      <c r="G25" s="516"/>
      <c r="H25" s="516"/>
      <c r="I25" s="516"/>
      <c r="J25" s="516"/>
      <c r="K25" s="516"/>
      <c r="L25" s="516"/>
      <c r="M25" s="516"/>
      <c r="N25" s="516"/>
      <c r="O25" s="517"/>
      <c r="P25" s="5"/>
      <c r="Q25" s="5"/>
      <c r="R25" s="5"/>
      <c r="S25" s="5"/>
      <c r="T25" s="5"/>
      <c r="U25" s="5"/>
      <c r="V25" s="5"/>
      <c r="W25" s="5"/>
    </row>
    <row r="26" spans="1:23" x14ac:dyDescent="0.25">
      <c r="A26" s="5"/>
      <c r="B26" s="5"/>
      <c r="C26" s="5"/>
      <c r="D26" s="5"/>
      <c r="E26" s="5"/>
      <c r="F26" s="5"/>
      <c r="G26" s="5"/>
      <c r="H26" s="5"/>
      <c r="I26" s="5"/>
      <c r="J26" s="5"/>
      <c r="K26" s="5"/>
      <c r="L26" s="5"/>
      <c r="M26" s="5"/>
      <c r="N26" s="5"/>
      <c r="O26" s="5"/>
      <c r="P26" s="5"/>
      <c r="Q26" s="5"/>
      <c r="R26" s="5"/>
      <c r="S26" s="5"/>
      <c r="T26" s="5"/>
      <c r="U26" s="5"/>
      <c r="V26" s="5"/>
      <c r="W26" s="5"/>
    </row>
    <row r="27" spans="1:23" x14ac:dyDescent="0.25">
      <c r="A27" s="5"/>
      <c r="B27" s="5"/>
      <c r="C27" s="5"/>
      <c r="D27" s="5"/>
      <c r="E27" s="5"/>
      <c r="F27" s="5"/>
      <c r="G27" s="5"/>
      <c r="H27" s="5"/>
      <c r="I27" s="5"/>
      <c r="J27" s="5"/>
      <c r="K27" s="5"/>
      <c r="L27" s="5"/>
      <c r="M27" s="5"/>
      <c r="N27" s="5"/>
      <c r="O27" s="5"/>
      <c r="P27" s="5"/>
      <c r="Q27" s="5"/>
      <c r="R27" s="5"/>
      <c r="S27" s="5"/>
      <c r="T27" s="5"/>
      <c r="U27" s="5"/>
      <c r="V27" s="5"/>
      <c r="W27" s="5"/>
    </row>
    <row r="28" spans="1:23" x14ac:dyDescent="0.25">
      <c r="A28" s="5"/>
      <c r="B28" s="5"/>
      <c r="C28" s="5"/>
      <c r="D28" s="5"/>
      <c r="E28" s="5"/>
      <c r="F28" s="5"/>
      <c r="G28" s="5"/>
      <c r="H28" s="5"/>
      <c r="I28" s="5"/>
      <c r="J28" s="5"/>
      <c r="K28" s="5"/>
      <c r="L28" s="5"/>
      <c r="M28" s="5"/>
      <c r="N28" s="5"/>
      <c r="O28" s="5"/>
      <c r="P28" s="5"/>
      <c r="Q28" s="5"/>
      <c r="R28" s="5"/>
      <c r="S28" s="5"/>
      <c r="T28" s="5"/>
      <c r="U28" s="5"/>
      <c r="V28" s="5"/>
      <c r="W28" s="5"/>
    </row>
    <row r="29" spans="1:23" x14ac:dyDescent="0.25">
      <c r="A29" s="5"/>
      <c r="B29" s="5"/>
      <c r="C29" s="5"/>
      <c r="D29" s="5"/>
      <c r="E29" s="5"/>
      <c r="F29" s="5"/>
      <c r="G29" s="5"/>
      <c r="H29" s="5"/>
      <c r="I29" s="5"/>
      <c r="J29" s="5"/>
      <c r="K29" s="5"/>
      <c r="L29" s="5"/>
      <c r="M29" s="5"/>
      <c r="N29" s="5"/>
      <c r="O29" s="5"/>
      <c r="P29" s="5"/>
      <c r="Q29" s="5"/>
      <c r="R29" s="5"/>
      <c r="S29" s="5"/>
      <c r="T29" s="5"/>
      <c r="U29" s="5"/>
      <c r="V29" s="5"/>
      <c r="W29" s="5"/>
    </row>
    <row r="30" spans="1:23" x14ac:dyDescent="0.25">
      <c r="A30" s="5"/>
      <c r="B30" s="5"/>
      <c r="C30" s="5"/>
      <c r="D30" s="5"/>
      <c r="E30" s="5"/>
      <c r="F30" s="5"/>
      <c r="G30" s="5"/>
      <c r="H30" s="5"/>
      <c r="I30" s="5"/>
      <c r="J30" s="5"/>
      <c r="K30" s="5"/>
      <c r="L30" s="5"/>
      <c r="M30" s="5"/>
      <c r="N30" s="5"/>
      <c r="O30" s="5"/>
      <c r="P30" s="5"/>
      <c r="Q30" s="5"/>
      <c r="R30" s="5"/>
      <c r="S30" s="5"/>
      <c r="T30" s="5"/>
      <c r="U30" s="5"/>
      <c r="V30" s="5"/>
      <c r="W30" s="5"/>
    </row>
    <row r="31" spans="1:23" x14ac:dyDescent="0.25">
      <c r="A31" s="5"/>
      <c r="B31" s="5"/>
      <c r="C31" s="5"/>
      <c r="D31" s="5"/>
      <c r="E31" s="5"/>
      <c r="F31" s="5"/>
      <c r="G31" s="5"/>
      <c r="H31" s="5"/>
      <c r="I31" s="5"/>
      <c r="J31" s="5"/>
      <c r="K31" s="5"/>
      <c r="L31" s="5"/>
      <c r="M31" s="5"/>
      <c r="N31" s="5"/>
      <c r="O31" s="5"/>
      <c r="P31" s="5"/>
      <c r="Q31" s="5"/>
      <c r="R31" s="5"/>
      <c r="S31" s="5"/>
      <c r="T31" s="5"/>
      <c r="U31" s="5"/>
      <c r="V31" s="5"/>
      <c r="W31" s="5"/>
    </row>
    <row r="32" spans="1:23" x14ac:dyDescent="0.25">
      <c r="A32" s="5"/>
      <c r="B32" s="5"/>
      <c r="C32" s="5"/>
      <c r="D32" s="5"/>
      <c r="E32" s="5"/>
      <c r="F32" s="5"/>
      <c r="G32" s="5"/>
      <c r="H32" s="5"/>
      <c r="I32" s="5"/>
      <c r="J32" s="5"/>
      <c r="K32" s="5"/>
      <c r="L32" s="5"/>
      <c r="M32" s="5"/>
      <c r="N32" s="5"/>
      <c r="O32" s="5"/>
      <c r="P32" s="5"/>
      <c r="Q32" s="5"/>
      <c r="R32" s="5"/>
      <c r="S32" s="5"/>
      <c r="T32" s="5"/>
      <c r="U32" s="5"/>
      <c r="V32" s="5"/>
      <c r="W32" s="5"/>
    </row>
    <row r="33" spans="1:23" x14ac:dyDescent="0.25">
      <c r="A33" s="5"/>
      <c r="B33" s="5"/>
      <c r="C33" s="5"/>
      <c r="D33" s="5"/>
      <c r="E33" s="5"/>
      <c r="F33" s="5"/>
      <c r="G33" s="5"/>
      <c r="H33" s="5"/>
      <c r="I33" s="5"/>
      <c r="J33" s="5"/>
      <c r="K33" s="5"/>
      <c r="L33" s="5"/>
      <c r="M33" s="5"/>
      <c r="N33" s="5"/>
      <c r="O33" s="5"/>
      <c r="P33" s="5"/>
      <c r="Q33" s="5"/>
      <c r="R33" s="5"/>
      <c r="S33" s="5"/>
      <c r="T33" s="5"/>
      <c r="U33" s="5"/>
      <c r="V33" s="5"/>
      <c r="W33" s="5"/>
    </row>
    <row r="34" spans="1:23" x14ac:dyDescent="0.25">
      <c r="A34" s="5"/>
      <c r="B34" s="5"/>
      <c r="C34" s="5"/>
      <c r="D34" s="5"/>
      <c r="E34" s="5"/>
      <c r="F34" s="5"/>
      <c r="G34" s="5"/>
      <c r="H34" s="5"/>
      <c r="I34" s="5"/>
      <c r="J34" s="5"/>
      <c r="K34" s="5"/>
      <c r="L34" s="5"/>
      <c r="M34" s="5"/>
      <c r="N34" s="5"/>
      <c r="O34" s="5"/>
      <c r="P34" s="5"/>
      <c r="Q34" s="5"/>
      <c r="R34" s="5"/>
      <c r="S34" s="5"/>
      <c r="T34" s="5"/>
      <c r="U34" s="5"/>
      <c r="V34" s="5"/>
      <c r="W34" s="5"/>
    </row>
    <row r="35" spans="1:23" x14ac:dyDescent="0.25">
      <c r="A35" s="5"/>
      <c r="B35" s="5"/>
      <c r="C35" s="5"/>
      <c r="D35" s="5"/>
      <c r="E35" s="5"/>
      <c r="F35" s="5"/>
      <c r="G35" s="5"/>
      <c r="H35" s="5"/>
      <c r="I35" s="5"/>
      <c r="J35" s="5"/>
      <c r="K35" s="5"/>
      <c r="L35" s="5"/>
      <c r="M35" s="5"/>
      <c r="N35" s="5"/>
      <c r="O35" s="5"/>
      <c r="P35" s="5"/>
      <c r="Q35" s="5"/>
      <c r="R35" s="5"/>
      <c r="S35" s="5"/>
      <c r="T35" s="5"/>
      <c r="U35" s="5"/>
      <c r="V35" s="5"/>
      <c r="W35" s="5"/>
    </row>
    <row r="36" spans="1:23" x14ac:dyDescent="0.25">
      <c r="A36" s="5"/>
      <c r="B36" s="5"/>
      <c r="C36" s="5"/>
      <c r="D36" s="5"/>
      <c r="E36" s="5"/>
      <c r="F36" s="5"/>
      <c r="G36" s="5"/>
      <c r="H36" s="5"/>
      <c r="I36" s="5"/>
      <c r="J36" s="5"/>
      <c r="K36" s="5"/>
      <c r="L36" s="5"/>
      <c r="M36" s="5"/>
      <c r="N36" s="5"/>
      <c r="O36" s="5"/>
      <c r="P36" s="5"/>
      <c r="Q36" s="5"/>
      <c r="R36" s="5"/>
      <c r="S36" s="5"/>
      <c r="T36" s="5"/>
      <c r="U36" s="5"/>
      <c r="V36" s="5"/>
      <c r="W36" s="5"/>
    </row>
    <row r="37" spans="1:23" x14ac:dyDescent="0.25">
      <c r="A37" s="5"/>
      <c r="B37" s="5"/>
      <c r="C37" s="5"/>
      <c r="D37" s="5"/>
      <c r="E37" s="5"/>
      <c r="F37" s="5"/>
      <c r="G37" s="5"/>
      <c r="H37" s="5"/>
      <c r="I37" s="5"/>
      <c r="J37" s="5"/>
      <c r="K37" s="5"/>
      <c r="L37" s="5"/>
      <c r="M37" s="5"/>
      <c r="N37" s="5"/>
      <c r="O37" s="5"/>
      <c r="P37" s="5"/>
      <c r="Q37" s="5"/>
      <c r="R37" s="5"/>
      <c r="S37" s="5"/>
      <c r="T37" s="5"/>
      <c r="U37" s="5"/>
      <c r="V37" s="5"/>
      <c r="W37" s="5"/>
    </row>
    <row r="38" spans="1:23" x14ac:dyDescent="0.25">
      <c r="A38" s="5"/>
      <c r="B38" s="5"/>
      <c r="C38" s="5"/>
      <c r="D38" s="5"/>
      <c r="E38" s="5"/>
      <c r="F38" s="5"/>
      <c r="G38" s="5"/>
      <c r="H38" s="5"/>
      <c r="I38" s="5"/>
      <c r="J38" s="5"/>
      <c r="K38" s="5"/>
      <c r="L38" s="5"/>
      <c r="M38" s="5"/>
      <c r="N38" s="5"/>
      <c r="O38" s="5"/>
      <c r="P38" s="5"/>
      <c r="Q38" s="5"/>
      <c r="R38" s="5"/>
      <c r="S38" s="5"/>
      <c r="T38" s="5"/>
      <c r="U38" s="5"/>
      <c r="V38" s="5"/>
      <c r="W38" s="5"/>
    </row>
    <row r="39" spans="1:23" x14ac:dyDescent="0.25">
      <c r="A39" s="5"/>
      <c r="B39" s="5"/>
      <c r="C39" s="5"/>
      <c r="D39" s="5"/>
      <c r="E39" s="5"/>
      <c r="F39" s="5"/>
      <c r="G39" s="5"/>
      <c r="H39" s="5"/>
      <c r="I39" s="5"/>
      <c r="J39" s="5"/>
      <c r="K39" s="5"/>
      <c r="L39" s="5"/>
      <c r="M39" s="5"/>
      <c r="N39" s="5"/>
      <c r="O39" s="5"/>
      <c r="P39" s="5"/>
      <c r="Q39" s="5"/>
      <c r="R39" s="5"/>
      <c r="S39" s="5"/>
      <c r="T39" s="5"/>
      <c r="U39" s="5"/>
      <c r="V39" s="5"/>
      <c r="W39" s="5"/>
    </row>
    <row r="40" spans="1:23" x14ac:dyDescent="0.25">
      <c r="A40" s="5"/>
      <c r="B40" s="5"/>
      <c r="C40" s="5"/>
      <c r="D40" s="5"/>
      <c r="E40" s="5"/>
      <c r="F40" s="5"/>
      <c r="G40" s="5"/>
      <c r="H40" s="5"/>
      <c r="I40" s="5"/>
      <c r="J40" s="5"/>
      <c r="K40" s="5"/>
      <c r="L40" s="5"/>
      <c r="M40" s="5"/>
      <c r="N40" s="5"/>
      <c r="O40" s="5"/>
      <c r="P40" s="5"/>
      <c r="Q40" s="5"/>
      <c r="R40" s="5"/>
      <c r="S40" s="5"/>
      <c r="T40" s="5"/>
      <c r="U40" s="5"/>
      <c r="V40" s="5"/>
      <c r="W40" s="5"/>
    </row>
    <row r="41" spans="1:23" x14ac:dyDescent="0.25">
      <c r="A41" s="5"/>
      <c r="B41" s="5"/>
      <c r="C41" s="5"/>
      <c r="D41" s="5"/>
      <c r="E41" s="5"/>
      <c r="F41" s="5"/>
      <c r="G41" s="5"/>
      <c r="H41" s="5"/>
      <c r="I41" s="5"/>
      <c r="J41" s="5"/>
      <c r="K41" s="5"/>
      <c r="L41" s="5"/>
      <c r="M41" s="5"/>
      <c r="N41" s="5"/>
      <c r="O41" s="5"/>
      <c r="P41" s="5"/>
      <c r="Q41" s="5"/>
      <c r="R41" s="5"/>
      <c r="S41" s="5"/>
      <c r="T41" s="5"/>
      <c r="U41" s="5"/>
      <c r="V41" s="5"/>
      <c r="W41" s="5"/>
    </row>
    <row r="42" spans="1:23" x14ac:dyDescent="0.25">
      <c r="A42" s="5"/>
      <c r="B42" s="5"/>
      <c r="C42" s="5"/>
      <c r="D42" s="5"/>
      <c r="E42" s="5"/>
      <c r="F42" s="5"/>
      <c r="G42" s="5"/>
      <c r="H42" s="5"/>
      <c r="I42" s="5"/>
      <c r="J42" s="5"/>
      <c r="K42" s="5"/>
      <c r="L42" s="5"/>
      <c r="M42" s="5"/>
      <c r="N42" s="5"/>
      <c r="O42" s="5"/>
      <c r="P42" s="5"/>
      <c r="Q42" s="5"/>
      <c r="R42" s="5"/>
      <c r="S42" s="5"/>
      <c r="T42" s="5"/>
      <c r="U42" s="5"/>
      <c r="V42" s="5"/>
      <c r="W42" s="5"/>
    </row>
    <row r="43" spans="1:23" x14ac:dyDescent="0.25">
      <c r="A43" s="5"/>
      <c r="B43" s="5"/>
      <c r="C43" s="5"/>
      <c r="D43" s="5"/>
      <c r="E43" s="5"/>
      <c r="F43" s="5"/>
      <c r="G43" s="5"/>
      <c r="H43" s="5"/>
      <c r="I43" s="5"/>
      <c r="J43" s="5"/>
      <c r="K43" s="5"/>
      <c r="L43" s="5"/>
      <c r="M43" s="5"/>
      <c r="N43" s="5"/>
      <c r="O43" s="5"/>
      <c r="P43" s="5"/>
      <c r="Q43" s="5"/>
      <c r="R43" s="5"/>
      <c r="S43" s="5"/>
      <c r="T43" s="5"/>
      <c r="U43" s="5"/>
      <c r="V43" s="5"/>
      <c r="W43" s="5"/>
    </row>
    <row r="44" spans="1:23" x14ac:dyDescent="0.25">
      <c r="A44" s="5"/>
      <c r="B44" s="5"/>
      <c r="C44" s="5"/>
      <c r="D44" s="5"/>
      <c r="E44" s="5"/>
      <c r="F44" s="5"/>
      <c r="G44" s="5"/>
      <c r="H44" s="5"/>
      <c r="I44" s="5"/>
      <c r="J44" s="5"/>
      <c r="K44" s="5"/>
      <c r="L44" s="5"/>
      <c r="M44" s="5"/>
      <c r="N44" s="5"/>
      <c r="O44" s="5"/>
      <c r="P44" s="5"/>
      <c r="Q44" s="5"/>
      <c r="R44" s="5"/>
      <c r="S44" s="5"/>
      <c r="T44" s="5"/>
      <c r="U44" s="5"/>
      <c r="V44" s="5"/>
      <c r="W44" s="5"/>
    </row>
    <row r="45" spans="1:23" x14ac:dyDescent="0.25">
      <c r="A45" s="5"/>
      <c r="B45" s="5"/>
      <c r="C45" s="5"/>
      <c r="D45" s="5"/>
      <c r="E45" s="5"/>
      <c r="F45" s="5"/>
      <c r="G45" s="5"/>
      <c r="H45" s="5"/>
      <c r="I45" s="5"/>
      <c r="J45" s="5"/>
      <c r="K45" s="5"/>
      <c r="L45" s="5"/>
      <c r="M45" s="5"/>
      <c r="N45" s="5"/>
      <c r="O45" s="5"/>
      <c r="P45" s="5"/>
      <c r="Q45" s="5"/>
      <c r="R45" s="5"/>
      <c r="S45" s="5"/>
      <c r="T45" s="5"/>
      <c r="U45" s="5"/>
      <c r="V45" s="5"/>
      <c r="W45" s="5"/>
    </row>
    <row r="46" spans="1:23" x14ac:dyDescent="0.25">
      <c r="A46" s="5"/>
      <c r="B46" s="5"/>
      <c r="C46" s="5"/>
      <c r="D46" s="5"/>
      <c r="E46" s="5"/>
      <c r="F46" s="5"/>
      <c r="G46" s="5"/>
      <c r="H46" s="5"/>
      <c r="I46" s="5"/>
      <c r="J46" s="5"/>
      <c r="K46" s="5"/>
      <c r="L46" s="5"/>
      <c r="M46" s="5"/>
      <c r="N46" s="5"/>
      <c r="O46" s="5"/>
      <c r="P46" s="5"/>
      <c r="Q46" s="5"/>
      <c r="R46" s="5"/>
      <c r="S46" s="5"/>
      <c r="T46" s="5"/>
      <c r="U46" s="5"/>
      <c r="V46" s="5"/>
      <c r="W46" s="5"/>
    </row>
    <row r="47" spans="1:23" x14ac:dyDescent="0.25">
      <c r="A47" s="5"/>
      <c r="B47" s="5"/>
      <c r="C47" s="5"/>
      <c r="D47" s="5"/>
      <c r="E47" s="5"/>
      <c r="F47" s="5"/>
      <c r="G47" s="5"/>
      <c r="H47" s="5"/>
      <c r="I47" s="5"/>
      <c r="J47" s="5"/>
      <c r="K47" s="5"/>
      <c r="L47" s="5"/>
      <c r="M47" s="5"/>
      <c r="N47" s="5"/>
      <c r="O47" s="5"/>
      <c r="P47" s="5"/>
      <c r="Q47" s="5"/>
      <c r="R47" s="5"/>
      <c r="S47" s="5"/>
      <c r="T47" s="5"/>
      <c r="U47" s="5"/>
      <c r="V47" s="5"/>
      <c r="W47" s="5"/>
    </row>
    <row r="48" spans="1:23" x14ac:dyDescent="0.25">
      <c r="A48" s="5"/>
      <c r="B48" s="5"/>
      <c r="C48" s="5"/>
      <c r="D48" s="5"/>
      <c r="E48" s="5"/>
      <c r="F48" s="5"/>
      <c r="G48" s="5"/>
      <c r="H48" s="5"/>
      <c r="I48" s="5"/>
      <c r="J48" s="5"/>
      <c r="K48" s="5"/>
      <c r="L48" s="5"/>
      <c r="M48" s="5"/>
      <c r="N48" s="5"/>
      <c r="O48" s="5"/>
      <c r="P48" s="5"/>
      <c r="Q48" s="5"/>
      <c r="R48" s="5"/>
      <c r="S48" s="5"/>
      <c r="T48" s="5"/>
      <c r="U48" s="5"/>
      <c r="V48" s="5"/>
      <c r="W48" s="5"/>
    </row>
    <row r="49" spans="1:23" x14ac:dyDescent="0.25">
      <c r="A49" s="5"/>
      <c r="B49" s="5"/>
      <c r="C49" s="5"/>
      <c r="D49" s="5"/>
      <c r="E49" s="5"/>
      <c r="F49" s="5"/>
      <c r="G49" s="5"/>
      <c r="H49" s="5"/>
      <c r="I49" s="5"/>
      <c r="J49" s="5"/>
      <c r="K49" s="5"/>
      <c r="L49" s="5"/>
      <c r="M49" s="5"/>
      <c r="N49" s="5"/>
      <c r="O49" s="5"/>
      <c r="P49" s="5"/>
      <c r="Q49" s="5"/>
      <c r="R49" s="5"/>
      <c r="S49" s="5"/>
      <c r="T49" s="5"/>
      <c r="U49" s="5"/>
      <c r="V49" s="5"/>
      <c r="W49" s="5"/>
    </row>
    <row r="50" spans="1:23" x14ac:dyDescent="0.25">
      <c r="A50" s="5"/>
      <c r="B50" s="5"/>
      <c r="C50" s="5"/>
      <c r="D50" s="5"/>
      <c r="E50" s="5"/>
      <c r="F50" s="5"/>
      <c r="G50" s="5"/>
      <c r="H50" s="5"/>
      <c r="I50" s="5"/>
      <c r="J50" s="5"/>
      <c r="K50" s="5"/>
      <c r="L50" s="5"/>
      <c r="M50" s="5"/>
      <c r="N50" s="5"/>
      <c r="O50" s="5"/>
      <c r="P50" s="5"/>
      <c r="Q50" s="5"/>
      <c r="R50" s="5"/>
      <c r="S50" s="5"/>
      <c r="T50" s="5"/>
      <c r="U50" s="5"/>
      <c r="V50" s="5"/>
      <c r="W50" s="5"/>
    </row>
    <row r="51" spans="1:23" ht="15.75" thickBot="1" x14ac:dyDescent="0.3">
      <c r="A51" s="5"/>
      <c r="U51" s="5"/>
      <c r="V51" s="5"/>
      <c r="W51" s="5"/>
    </row>
    <row r="52" spans="1:23" ht="15" customHeight="1" x14ac:dyDescent="0.25">
      <c r="B52" s="518" t="s">
        <v>184</v>
      </c>
      <c r="C52" s="519"/>
      <c r="D52" s="520"/>
      <c r="F52" s="512" t="s">
        <v>185</v>
      </c>
      <c r="G52" s="513"/>
      <c r="H52" s="513"/>
      <c r="I52" s="513"/>
      <c r="J52" s="513"/>
      <c r="K52" s="513"/>
      <c r="L52" s="513"/>
      <c r="M52" s="513"/>
      <c r="N52" s="513"/>
      <c r="O52" s="514"/>
      <c r="P52" s="267"/>
    </row>
    <row r="53" spans="1:23" ht="15.75" customHeight="1" x14ac:dyDescent="0.25">
      <c r="B53" s="521"/>
      <c r="C53" s="522"/>
      <c r="D53" s="523"/>
      <c r="F53" s="531"/>
      <c r="G53" s="532"/>
      <c r="H53" s="532"/>
      <c r="I53" s="532"/>
      <c r="J53" s="532"/>
      <c r="K53" s="532"/>
      <c r="L53" s="532"/>
      <c r="M53" s="532"/>
      <c r="N53" s="532"/>
      <c r="O53" s="533"/>
      <c r="P53" s="267"/>
    </row>
    <row r="54" spans="1:23" ht="15.75" customHeight="1" thickBot="1" x14ac:dyDescent="0.3">
      <c r="B54" s="524"/>
      <c r="C54" s="525"/>
      <c r="D54" s="526"/>
      <c r="F54" s="515"/>
      <c r="G54" s="516"/>
      <c r="H54" s="516"/>
      <c r="I54" s="516"/>
      <c r="J54" s="516"/>
      <c r="K54" s="516"/>
      <c r="L54" s="516"/>
      <c r="M54" s="516"/>
      <c r="N54" s="516"/>
      <c r="O54" s="517"/>
      <c r="P54" s="267"/>
    </row>
  </sheetData>
  <sheetProtection algorithmName="SHA-512" hashValue="JocReXJ4+F52x1WA0ew1KNCrNnYZhuROzhEq2h5WfHM+rQM6hPDBaHIl+5fkYywEB399Mu6PBonsJPsCgw28DQ==" saltValue="b/hfabCo7dU1nV3TbuQUPA==" spinCount="100000" sheet="1" objects="1" scenarios="1"/>
  <autoFilter ref="B3:C4" xr:uid="{00000000-0001-0000-0300-000000000000}">
    <sortState ref="B6:C21">
      <sortCondition descending="1" ref="C3:C4"/>
    </sortState>
  </autoFilter>
  <mergeCells count="7">
    <mergeCell ref="B2:D2"/>
    <mergeCell ref="F24:O25"/>
    <mergeCell ref="B52:D54"/>
    <mergeCell ref="B3:B4"/>
    <mergeCell ref="C3:C4"/>
    <mergeCell ref="D3:D4"/>
    <mergeCell ref="F52:O54"/>
  </mergeCells>
  <conditionalFormatting sqref="C3:C21">
    <cfRule type="cellIs" dxfId="15" priority="8" operator="equal">
      <formula>1</formula>
    </cfRule>
    <cfRule type="cellIs" dxfId="14" priority="9" operator="equal">
      <formula>2</formula>
    </cfRule>
    <cfRule type="cellIs" dxfId="13" priority="10" operator="equal">
      <formula>3</formula>
    </cfRule>
  </conditionalFormatting>
  <conditionalFormatting sqref="D3:D4">
    <cfRule type="cellIs" dxfId="12" priority="5" operator="equal">
      <formula>1</formula>
    </cfRule>
    <cfRule type="cellIs" dxfId="11" priority="6" operator="equal">
      <formula>2</formula>
    </cfRule>
    <cfRule type="cellIs" dxfId="10" priority="7" operator="equal">
      <formula>3</formula>
    </cfRule>
  </conditionalFormatting>
  <conditionalFormatting sqref="D5:D21">
    <cfRule type="cellIs" dxfId="9" priority="1" operator="equal">
      <formula>"Achieved"</formula>
    </cfRule>
    <cfRule type="cellIs" dxfId="8" priority="2" operator="equal">
      <formula>"Achieved"</formula>
    </cfRule>
    <cfRule type="cellIs" dxfId="7" priority="3" operator="equal">
      <formula>"On track"</formula>
    </cfRule>
    <cfRule type="cellIs" dxfId="6" priority="4" operator="equal">
      <formula>"Underperforming"</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62FC73A-BE90-46E0-A077-4F97BACAB71A}">
          <x14:formula1>
            <xm:f>'3.Lists scores(do not delete)'!$H$5:$H$7</xm:f>
          </x14:formula1>
          <xm:sqref>C5:C21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AB36A-A689-4FA3-B405-9410DFE10184}">
  <sheetPr codeName="Sheet10"/>
  <dimension ref="A1:W64"/>
  <sheetViews>
    <sheetView showGridLines="0" zoomScale="90" zoomScaleNormal="90" workbookViewId="0">
      <selection activeCell="E30" sqref="E30"/>
    </sheetView>
  </sheetViews>
  <sheetFormatPr baseColWidth="10" defaultColWidth="8.85546875" defaultRowHeight="19.5" x14ac:dyDescent="0.4"/>
  <cols>
    <col min="2" max="2" width="15.42578125" style="2" customWidth="1"/>
    <col min="3" max="3" width="40.7109375" style="2" customWidth="1"/>
    <col min="4" max="4" width="18.7109375" style="63" customWidth="1"/>
    <col min="5" max="5" width="9.140625" style="2"/>
    <col min="6" max="6" width="14.28515625" style="2" customWidth="1"/>
    <col min="7" max="7" width="46.7109375" style="2" customWidth="1"/>
    <col min="8" max="8" width="21.140625" style="3" customWidth="1"/>
    <col min="9" max="9" width="16.42578125" customWidth="1"/>
  </cols>
  <sheetData>
    <row r="1" spans="1:23" ht="20.25" thickBot="1" x14ac:dyDescent="0.45">
      <c r="A1" s="5"/>
      <c r="B1" s="6"/>
      <c r="C1" s="6"/>
      <c r="D1" s="62"/>
      <c r="E1" s="6"/>
      <c r="F1" s="6"/>
      <c r="G1" s="6"/>
      <c r="H1" s="67"/>
      <c r="I1" s="5"/>
      <c r="J1" s="5"/>
      <c r="K1" s="5"/>
      <c r="L1" s="5"/>
      <c r="M1" s="5"/>
      <c r="N1" s="5"/>
      <c r="O1" s="5"/>
      <c r="P1" s="5"/>
      <c r="Q1" s="5"/>
      <c r="R1" s="5"/>
      <c r="S1" s="5"/>
      <c r="T1" s="5"/>
      <c r="U1" s="5"/>
      <c r="V1" s="5"/>
      <c r="W1" s="5"/>
    </row>
    <row r="2" spans="1:23" hidden="1" x14ac:dyDescent="0.4">
      <c r="A2" s="5"/>
      <c r="B2" s="64" t="s">
        <v>141</v>
      </c>
      <c r="C2" s="64" t="s">
        <v>186</v>
      </c>
      <c r="D2" s="26" t="s">
        <v>148</v>
      </c>
      <c r="E2" s="6"/>
      <c r="G2" s="64" t="s">
        <v>141</v>
      </c>
      <c r="H2" s="65" t="s">
        <v>186</v>
      </c>
      <c r="I2" s="68" t="s">
        <v>187</v>
      </c>
      <c r="J2" s="5"/>
      <c r="K2" s="5"/>
      <c r="L2" s="5"/>
      <c r="M2" s="5"/>
      <c r="N2" s="5"/>
      <c r="O2" s="5"/>
      <c r="P2" s="5"/>
      <c r="Q2" s="5"/>
      <c r="R2" s="5"/>
      <c r="S2" s="5"/>
      <c r="T2" s="5"/>
      <c r="U2" s="5"/>
      <c r="V2" s="5"/>
      <c r="W2" s="5"/>
    </row>
    <row r="3" spans="1:23" hidden="1" x14ac:dyDescent="0.4">
      <c r="A3" s="5"/>
      <c r="B3" s="31" t="s">
        <v>177</v>
      </c>
      <c r="C3" s="29" t="s">
        <v>105</v>
      </c>
      <c r="D3" s="20">
        <f>VLOOKUP(C3,'1.1 Activity_TypePrioritization'!$C$16:$K$42,7,FALSE)</f>
        <v>9</v>
      </c>
      <c r="E3" s="6"/>
      <c r="G3" s="31" t="s">
        <v>177</v>
      </c>
      <c r="H3" s="60" t="s">
        <v>97</v>
      </c>
      <c r="I3" s="69">
        <f>VLOOKUP(H3,'1.1 Activity_TypePrioritization'!$C$16:$L$42,8,FALSE)</f>
        <v>4.8000000000000007</v>
      </c>
      <c r="J3" s="5"/>
      <c r="K3" s="5"/>
      <c r="L3" s="5"/>
      <c r="M3" s="5"/>
      <c r="N3" s="5"/>
      <c r="O3" s="5"/>
      <c r="P3" s="5"/>
      <c r="Q3" s="5"/>
      <c r="R3" s="5"/>
      <c r="S3" s="5"/>
      <c r="T3" s="5"/>
      <c r="U3" s="5"/>
      <c r="V3" s="5"/>
      <c r="W3" s="5"/>
    </row>
    <row r="4" spans="1:23" ht="33.75" hidden="1" x14ac:dyDescent="0.4">
      <c r="A4" s="5"/>
      <c r="B4" s="31" t="s">
        <v>181</v>
      </c>
      <c r="C4" s="31" t="s">
        <v>124</v>
      </c>
      <c r="D4" s="20">
        <f>VLOOKUP(C4,'1.1 Activity_TypePrioritization'!$C$16:$K$42,7,FALSE)</f>
        <v>8.3999999999999986</v>
      </c>
      <c r="E4" s="6"/>
      <c r="G4" s="31" t="s">
        <v>177</v>
      </c>
      <c r="H4" s="61" t="s">
        <v>105</v>
      </c>
      <c r="I4" s="69">
        <f>VLOOKUP(H4,'1.1 Activity_TypePrioritization'!$C$16:$L$42,8,FALSE)</f>
        <v>9</v>
      </c>
      <c r="J4" s="5"/>
      <c r="K4" s="5"/>
      <c r="L4" s="5"/>
      <c r="M4" s="5"/>
      <c r="N4" s="5"/>
      <c r="O4" s="5"/>
      <c r="P4" s="5"/>
      <c r="Q4" s="5"/>
      <c r="R4" s="5"/>
      <c r="S4" s="5"/>
      <c r="T4" s="5"/>
      <c r="U4" s="5"/>
      <c r="V4" s="5"/>
      <c r="W4" s="5"/>
    </row>
    <row r="5" spans="1:23" ht="33.75" hidden="1" x14ac:dyDescent="0.4">
      <c r="A5" s="5"/>
      <c r="B5" s="31" t="s">
        <v>179</v>
      </c>
      <c r="C5" s="29" t="s">
        <v>120</v>
      </c>
      <c r="D5" s="20">
        <f>VLOOKUP(C5,'1.1 Activity_TypePrioritization'!$C$16:$K$42,7,FALSE)</f>
        <v>4.8000000000000007</v>
      </c>
      <c r="E5" s="6"/>
      <c r="G5" s="31" t="s">
        <v>178</v>
      </c>
      <c r="H5" s="61" t="s">
        <v>131</v>
      </c>
      <c r="I5" s="69">
        <f>VLOOKUP(H5,'1.1 Activity_TypePrioritization'!$C$16:$L$42,8,FALSE)</f>
        <v>8.3999999999999986</v>
      </c>
      <c r="J5" s="5"/>
      <c r="K5" s="5"/>
      <c r="L5" s="5"/>
      <c r="M5" s="5"/>
      <c r="N5" s="5"/>
      <c r="O5" s="5"/>
      <c r="P5" s="5"/>
      <c r="Q5" s="5"/>
      <c r="R5" s="5"/>
      <c r="S5" s="5"/>
      <c r="T5" s="5"/>
      <c r="U5" s="5"/>
      <c r="V5" s="5"/>
      <c r="W5" s="5"/>
    </row>
    <row r="6" spans="1:23" ht="33.75" hidden="1" x14ac:dyDescent="0.4">
      <c r="A6" s="5"/>
      <c r="B6" s="31" t="s">
        <v>179</v>
      </c>
      <c r="C6" s="31" t="s">
        <v>121</v>
      </c>
      <c r="D6" s="20">
        <f>VLOOKUP(C6,'1.1 Activity_TypePrioritization'!$C$16:$K$42,7,FALSE)</f>
        <v>4.8000000000000007</v>
      </c>
      <c r="E6" s="6"/>
      <c r="G6" s="31" t="s">
        <v>176</v>
      </c>
      <c r="H6" s="61" t="s">
        <v>188</v>
      </c>
      <c r="I6" s="69" t="e">
        <f>VLOOKUP(H6,'1.1 Activity_TypePrioritization'!$C$16:$L$42,8,FALSE)</f>
        <v>#N/A</v>
      </c>
      <c r="J6" s="5"/>
      <c r="K6" s="5"/>
      <c r="L6" s="5"/>
      <c r="M6" s="5"/>
      <c r="N6" s="5"/>
      <c r="O6" s="5"/>
      <c r="P6" s="5"/>
      <c r="Q6" s="5"/>
      <c r="R6" s="5"/>
      <c r="S6" s="5"/>
      <c r="T6" s="5"/>
      <c r="U6" s="5"/>
      <c r="V6" s="5"/>
      <c r="W6" s="5"/>
    </row>
    <row r="7" spans="1:23" hidden="1" x14ac:dyDescent="0.4">
      <c r="A7" s="5"/>
      <c r="B7" s="31" t="s">
        <v>177</v>
      </c>
      <c r="C7" s="31" t="s">
        <v>102</v>
      </c>
      <c r="D7" s="20">
        <f>VLOOKUP(C7,'1.1 Activity_TypePrioritization'!$C$16:$K$42,7,FALSE)</f>
        <v>4</v>
      </c>
      <c r="E7" s="6"/>
      <c r="G7" s="31" t="s">
        <v>178</v>
      </c>
      <c r="H7" s="60" t="s">
        <v>127</v>
      </c>
      <c r="I7" s="69">
        <f>VLOOKUP(H7,'1.1 Activity_TypePrioritization'!$C$16:$L$42,8,FALSE)</f>
        <v>7.7999999999999989</v>
      </c>
      <c r="J7" s="5"/>
      <c r="K7" s="5"/>
      <c r="L7" s="5"/>
      <c r="M7" s="5"/>
      <c r="N7" s="5"/>
      <c r="O7" s="5"/>
      <c r="P7" s="5"/>
      <c r="Q7" s="5"/>
      <c r="R7" s="5"/>
      <c r="S7" s="5"/>
      <c r="T7" s="5"/>
      <c r="U7" s="5"/>
      <c r="V7" s="5"/>
      <c r="W7" s="5"/>
    </row>
    <row r="8" spans="1:23" hidden="1" x14ac:dyDescent="0.4">
      <c r="A8" s="5"/>
      <c r="B8" s="31" t="s">
        <v>181</v>
      </c>
      <c r="C8" s="31" t="s">
        <v>125</v>
      </c>
      <c r="D8" s="20">
        <f>VLOOKUP(C8,'1.1 Activity_TypePrioritization'!$C$16:$K$42,7,FALSE)</f>
        <v>4.4000000000000004</v>
      </c>
      <c r="E8" s="6"/>
      <c r="G8" s="31" t="s">
        <v>178</v>
      </c>
      <c r="H8" s="60" t="s">
        <v>128</v>
      </c>
      <c r="I8" s="69">
        <f>VLOOKUP(H8,'1.1 Activity_TypePrioritization'!$C$16:$L$42,8,FALSE)</f>
        <v>7.7999999999999989</v>
      </c>
      <c r="J8" s="5"/>
      <c r="K8" s="5"/>
      <c r="L8" s="5"/>
      <c r="M8" s="5"/>
      <c r="N8" s="5"/>
      <c r="O8" s="5"/>
      <c r="P8" s="5"/>
      <c r="Q8" s="5"/>
      <c r="R8" s="5"/>
      <c r="S8" s="5"/>
      <c r="T8" s="5"/>
      <c r="U8" s="5"/>
      <c r="V8" s="5"/>
      <c r="W8" s="5"/>
    </row>
    <row r="9" spans="1:23" hidden="1" x14ac:dyDescent="0.4">
      <c r="A9" s="5"/>
      <c r="B9" s="31" t="s">
        <v>177</v>
      </c>
      <c r="C9" s="29" t="s">
        <v>100</v>
      </c>
      <c r="D9" s="20">
        <f>VLOOKUP(C9,'1.1 Activity_TypePrioritization'!$C$16:$K$42,7,FALSE)</f>
        <v>1.8000000000000003</v>
      </c>
      <c r="E9" s="6"/>
      <c r="G9" s="31" t="s">
        <v>178</v>
      </c>
      <c r="H9" s="60" t="s">
        <v>129</v>
      </c>
      <c r="I9" s="69">
        <f>VLOOKUP(H9,'1.1 Activity_TypePrioritization'!$C$16:$L$42,8,FALSE)</f>
        <v>7.7999999999999989</v>
      </c>
      <c r="J9" s="5"/>
      <c r="K9" s="5"/>
      <c r="L9" s="5"/>
      <c r="M9" s="5"/>
      <c r="N9" s="5"/>
      <c r="O9" s="5"/>
      <c r="P9" s="5"/>
      <c r="Q9" s="5"/>
      <c r="R9" s="5"/>
      <c r="S9" s="5"/>
      <c r="T9" s="5"/>
      <c r="U9" s="5"/>
      <c r="V9" s="5"/>
      <c r="W9" s="5"/>
    </row>
    <row r="10" spans="1:23" hidden="1" x14ac:dyDescent="0.4">
      <c r="A10" s="5"/>
      <c r="B10" s="31" t="s">
        <v>176</v>
      </c>
      <c r="C10" s="31" t="s">
        <v>115</v>
      </c>
      <c r="D10" s="20">
        <f>VLOOKUP(C10,'1.1 Activity_TypePrioritization'!$C$16:$K$42,7,FALSE)</f>
        <v>3.6</v>
      </c>
      <c r="E10" s="6"/>
      <c r="G10" s="31" t="s">
        <v>178</v>
      </c>
      <c r="H10" s="60" t="s">
        <v>130</v>
      </c>
      <c r="I10" s="69">
        <f>VLOOKUP(H10,'1.1 Activity_TypePrioritization'!$C$16:$L$42,8,FALSE)</f>
        <v>7.1999999999999993</v>
      </c>
      <c r="J10" s="5"/>
      <c r="K10" s="5"/>
      <c r="L10" s="5"/>
      <c r="M10" s="5"/>
      <c r="N10" s="5"/>
      <c r="O10" s="5"/>
      <c r="P10" s="5"/>
      <c r="Q10" s="5"/>
      <c r="R10" s="5"/>
      <c r="S10" s="5"/>
      <c r="T10" s="5"/>
      <c r="U10" s="5"/>
      <c r="V10" s="5"/>
      <c r="W10" s="5"/>
    </row>
    <row r="11" spans="1:23" hidden="1" x14ac:dyDescent="0.4">
      <c r="A11" s="5"/>
      <c r="B11" s="31" t="s">
        <v>180</v>
      </c>
      <c r="C11" s="31" t="s">
        <v>111</v>
      </c>
      <c r="D11" s="20">
        <f>VLOOKUP(C11,'1.1 Activity_TypePrioritization'!$C$16:$K$42,7,FALSE)</f>
        <v>3.2</v>
      </c>
      <c r="E11" s="6"/>
      <c r="G11" s="31" t="s">
        <v>177</v>
      </c>
      <c r="H11" s="60" t="s">
        <v>102</v>
      </c>
      <c r="I11" s="69">
        <f>VLOOKUP(H11,'1.1 Activity_TypePrioritization'!$C$16:$L$42,8,FALSE)</f>
        <v>4</v>
      </c>
      <c r="J11" s="5"/>
      <c r="K11" s="5"/>
      <c r="L11" s="5"/>
      <c r="M11" s="5"/>
      <c r="N11" s="5"/>
      <c r="O11" s="5"/>
      <c r="P11" s="5"/>
      <c r="Q11" s="5"/>
      <c r="R11" s="5"/>
      <c r="S11" s="5"/>
      <c r="T11" s="5"/>
      <c r="U11" s="5"/>
      <c r="V11" s="5"/>
      <c r="W11" s="5"/>
    </row>
    <row r="12" spans="1:23" hidden="1" x14ac:dyDescent="0.4">
      <c r="A12" s="5"/>
      <c r="B12" s="31" t="s">
        <v>180</v>
      </c>
      <c r="C12" s="31" t="s">
        <v>112</v>
      </c>
      <c r="D12" s="20">
        <f>VLOOKUP(C12,'1.1 Activity_TypePrioritization'!$C$16:$K$42,7,FALSE)</f>
        <v>3.2</v>
      </c>
      <c r="E12" s="6"/>
      <c r="G12" s="31" t="s">
        <v>177</v>
      </c>
      <c r="H12" s="61" t="s">
        <v>100</v>
      </c>
      <c r="I12" s="69">
        <f>VLOOKUP(H12,'1.1 Activity_TypePrioritization'!$C$16:$L$42,8,FALSE)</f>
        <v>1.8000000000000003</v>
      </c>
      <c r="J12" s="5"/>
      <c r="K12" s="5"/>
      <c r="L12" s="5"/>
      <c r="M12" s="5"/>
      <c r="N12" s="5"/>
      <c r="O12" s="5"/>
      <c r="P12" s="5"/>
      <c r="Q12" s="5"/>
      <c r="R12" s="5"/>
      <c r="S12" s="5"/>
      <c r="T12" s="5"/>
      <c r="U12" s="5"/>
      <c r="V12" s="5"/>
      <c r="W12" s="5"/>
    </row>
    <row r="13" spans="1:23" hidden="1" x14ac:dyDescent="0.4">
      <c r="A13" s="5"/>
      <c r="B13" s="31" t="s">
        <v>176</v>
      </c>
      <c r="C13" s="31" t="s">
        <v>116</v>
      </c>
      <c r="D13" s="20">
        <f>VLOOKUP(C13,'1.1 Activity_TypePrioritization'!$C$16:$K$42,7,FALSE)</f>
        <v>3.2</v>
      </c>
      <c r="E13" s="6"/>
      <c r="G13" s="31" t="s">
        <v>179</v>
      </c>
      <c r="H13" s="61" t="s">
        <v>120</v>
      </c>
      <c r="I13" s="69">
        <f>VLOOKUP(H13,'1.1 Activity_TypePrioritization'!$C$16:$L$42,8,FALSE)</f>
        <v>1.8000000000000003</v>
      </c>
      <c r="J13" s="5"/>
      <c r="K13" s="5"/>
      <c r="L13" s="5"/>
      <c r="M13" s="5"/>
      <c r="N13" s="5"/>
      <c r="O13" s="5"/>
      <c r="P13" s="5"/>
      <c r="Q13" s="5"/>
      <c r="R13" s="5"/>
      <c r="S13" s="5"/>
      <c r="T13" s="5"/>
      <c r="U13" s="5"/>
      <c r="V13" s="5"/>
      <c r="W13" s="5"/>
    </row>
    <row r="14" spans="1:23" hidden="1" x14ac:dyDescent="0.4">
      <c r="A14" s="5"/>
      <c r="B14" s="31" t="s">
        <v>178</v>
      </c>
      <c r="C14" s="31" t="s">
        <v>127</v>
      </c>
      <c r="D14" s="20">
        <f>VLOOKUP(C14,'1.1 Activity_TypePrioritization'!$C$16:$K$42,7,FALSE)</f>
        <v>0</v>
      </c>
      <c r="E14" s="6"/>
      <c r="G14" s="31" t="s">
        <v>179</v>
      </c>
      <c r="H14" s="60" t="s">
        <v>121</v>
      </c>
      <c r="I14" s="69">
        <f>VLOOKUP(H14,'1.1 Activity_TypePrioritization'!$C$16:$L$42,8,FALSE)</f>
        <v>1.8000000000000003</v>
      </c>
      <c r="J14" s="5"/>
      <c r="K14" s="5"/>
      <c r="L14" s="5"/>
      <c r="M14" s="5"/>
      <c r="N14" s="5"/>
      <c r="O14" s="5"/>
      <c r="P14" s="5"/>
      <c r="Q14" s="5"/>
      <c r="R14" s="5"/>
      <c r="S14" s="5"/>
      <c r="T14" s="5"/>
      <c r="U14" s="5"/>
      <c r="V14" s="5"/>
      <c r="W14" s="5"/>
    </row>
    <row r="15" spans="1:23" hidden="1" x14ac:dyDescent="0.4">
      <c r="A15" s="5"/>
      <c r="B15" s="31" t="s">
        <v>178</v>
      </c>
      <c r="C15" s="31" t="s">
        <v>128</v>
      </c>
      <c r="D15" s="20">
        <f>VLOOKUP(C15,'1.1 Activity_TypePrioritization'!$C$16:$K$42,7,FALSE)</f>
        <v>0</v>
      </c>
      <c r="E15" s="6"/>
      <c r="G15" s="31" t="s">
        <v>179</v>
      </c>
      <c r="H15" s="60" t="s">
        <v>118</v>
      </c>
      <c r="I15" s="69">
        <f>VLOOKUP(H15,'1.1 Activity_TypePrioritization'!$C$16:$L$42,8,FALSE)</f>
        <v>1.8000000000000003</v>
      </c>
      <c r="J15" s="5"/>
      <c r="K15" s="5"/>
      <c r="L15" s="5"/>
      <c r="M15" s="5"/>
      <c r="N15" s="5"/>
      <c r="O15" s="5"/>
      <c r="P15" s="5"/>
      <c r="Q15" s="5"/>
      <c r="R15" s="5"/>
      <c r="S15" s="5"/>
      <c r="T15" s="5"/>
      <c r="U15" s="5"/>
      <c r="V15" s="5"/>
      <c r="W15" s="5"/>
    </row>
    <row r="16" spans="1:23" hidden="1" x14ac:dyDescent="0.4">
      <c r="A16" s="5"/>
      <c r="B16" s="31" t="s">
        <v>178</v>
      </c>
      <c r="C16" s="31" t="s">
        <v>129</v>
      </c>
      <c r="D16" s="20">
        <f>VLOOKUP(C16,'1.1 Activity_TypePrioritization'!$C$16:$K$42,7,FALSE)</f>
        <v>0</v>
      </c>
      <c r="E16" s="6"/>
      <c r="G16" s="31" t="s">
        <v>179</v>
      </c>
      <c r="H16" s="60" t="s">
        <v>119</v>
      </c>
      <c r="I16" s="69">
        <f>VLOOKUP(H16,'1.1 Activity_TypePrioritization'!$C$16:$L$42,8,FALSE)</f>
        <v>1.8000000000000003</v>
      </c>
      <c r="J16" s="5"/>
      <c r="K16" s="5"/>
      <c r="L16" s="5"/>
      <c r="M16" s="5"/>
      <c r="N16" s="5"/>
      <c r="O16" s="5"/>
      <c r="P16" s="5"/>
      <c r="Q16" s="5"/>
      <c r="R16" s="5"/>
      <c r="S16" s="5"/>
      <c r="T16" s="5"/>
      <c r="U16" s="5"/>
      <c r="V16" s="5"/>
      <c r="W16" s="5"/>
    </row>
    <row r="17" spans="1:23" hidden="1" x14ac:dyDescent="0.4">
      <c r="A17" s="5"/>
      <c r="B17" s="31" t="s">
        <v>176</v>
      </c>
      <c r="C17" s="29" t="s">
        <v>188</v>
      </c>
      <c r="D17" s="20" t="e">
        <f>VLOOKUP(C17,'1.1 Activity_TypePrioritization'!$C$16:$K$42,7,FALSE)</f>
        <v>#N/A</v>
      </c>
      <c r="E17" s="6"/>
      <c r="G17" s="31" t="s">
        <v>179</v>
      </c>
      <c r="H17" s="60" t="s">
        <v>122</v>
      </c>
      <c r="I17" s="69">
        <f>VLOOKUP(H17,'1.1 Activity_TypePrioritization'!$C$16:$L$42,8,FALSE)</f>
        <v>1.8000000000000003</v>
      </c>
      <c r="J17" s="5"/>
      <c r="K17" s="5"/>
      <c r="L17" s="5"/>
      <c r="M17" s="5"/>
      <c r="N17" s="5"/>
      <c r="O17" s="5"/>
      <c r="P17" s="5"/>
      <c r="Q17" s="5"/>
      <c r="R17" s="5"/>
      <c r="S17" s="5"/>
      <c r="T17" s="5"/>
      <c r="U17" s="5"/>
      <c r="V17" s="5"/>
      <c r="W17" s="5"/>
    </row>
    <row r="18" spans="1:23" hidden="1" x14ac:dyDescent="0.4">
      <c r="A18" s="5"/>
      <c r="B18" s="31" t="s">
        <v>176</v>
      </c>
      <c r="C18" s="31" t="s">
        <v>117</v>
      </c>
      <c r="D18" s="20">
        <f>VLOOKUP(C18,'1.1 Activity_TypePrioritization'!$C$16:$K$42,7,FALSE)</f>
        <v>7.7999999999999989</v>
      </c>
      <c r="E18" s="6"/>
      <c r="G18" s="31" t="s">
        <v>179</v>
      </c>
      <c r="H18" s="60" t="s">
        <v>123</v>
      </c>
      <c r="I18" s="69">
        <f>VLOOKUP(H18,'1.1 Activity_TypePrioritization'!$C$16:$L$42,8,FALSE)</f>
        <v>3.2</v>
      </c>
      <c r="J18" s="5"/>
      <c r="K18" s="5"/>
      <c r="L18" s="5"/>
      <c r="M18" s="5"/>
      <c r="N18" s="5"/>
      <c r="O18" s="5"/>
      <c r="P18" s="5"/>
      <c r="Q18" s="5"/>
      <c r="R18" s="5"/>
      <c r="S18" s="5"/>
      <c r="T18" s="5"/>
      <c r="U18" s="5"/>
      <c r="V18" s="5"/>
      <c r="W18" s="5"/>
    </row>
    <row r="19" spans="1:23" hidden="1" x14ac:dyDescent="0.4">
      <c r="A19" s="5"/>
      <c r="B19" s="31" t="s">
        <v>177</v>
      </c>
      <c r="C19" s="31" t="s">
        <v>97</v>
      </c>
      <c r="D19" s="20">
        <f>VLOOKUP(C19,'1.1 Activity_TypePrioritization'!$C$16:$K$42,7,FALSE)</f>
        <v>4.8000000000000007</v>
      </c>
      <c r="E19" s="6"/>
      <c r="G19" s="31" t="s">
        <v>176</v>
      </c>
      <c r="H19" s="60" t="s">
        <v>117</v>
      </c>
      <c r="I19" s="69">
        <f>VLOOKUP(H19,'1.1 Activity_TypePrioritization'!$C$16:$L$42,8,FALSE)</f>
        <v>7.7999999999999989</v>
      </c>
      <c r="J19" s="5"/>
      <c r="K19" s="5"/>
      <c r="L19" s="5"/>
      <c r="M19" s="5"/>
      <c r="N19" s="5"/>
      <c r="O19" s="5"/>
      <c r="P19" s="5"/>
      <c r="Q19" s="5"/>
      <c r="R19" s="5"/>
      <c r="S19" s="5"/>
      <c r="T19" s="5"/>
      <c r="U19" s="5"/>
      <c r="V19" s="5"/>
      <c r="W19" s="5"/>
    </row>
    <row r="20" spans="1:23" hidden="1" x14ac:dyDescent="0.4">
      <c r="A20" s="5"/>
      <c r="B20" s="31" t="s">
        <v>178</v>
      </c>
      <c r="C20" s="29" t="s">
        <v>131</v>
      </c>
      <c r="D20" s="20">
        <f>VLOOKUP(C20,'1.1 Activity_TypePrioritization'!$C$16:$K$42,7,FALSE)</f>
        <v>0</v>
      </c>
      <c r="E20" s="6"/>
      <c r="G20" s="31" t="s">
        <v>181</v>
      </c>
      <c r="H20" s="60" t="s">
        <v>126</v>
      </c>
      <c r="I20" s="69">
        <f>VLOOKUP(H20,'1.1 Activity_TypePrioritization'!$C$16:$L$42,8,FALSE)</f>
        <v>4.4000000000000004</v>
      </c>
      <c r="J20" s="5"/>
      <c r="K20" s="5"/>
      <c r="L20" s="5"/>
      <c r="M20" s="5"/>
      <c r="N20" s="5"/>
      <c r="O20" s="5"/>
      <c r="P20" s="5"/>
      <c r="Q20" s="5"/>
      <c r="R20" s="5"/>
      <c r="S20" s="5"/>
      <c r="T20" s="5"/>
      <c r="U20" s="5"/>
      <c r="V20" s="5"/>
      <c r="W20" s="5"/>
    </row>
    <row r="21" spans="1:23" hidden="1" x14ac:dyDescent="0.4">
      <c r="A21" s="5"/>
      <c r="B21" s="31" t="s">
        <v>178</v>
      </c>
      <c r="C21" s="31" t="s">
        <v>130</v>
      </c>
      <c r="D21" s="20">
        <f>VLOOKUP(C21,'1.1 Activity_TypePrioritization'!$C$16:$K$42,7,FALSE)</f>
        <v>3.6</v>
      </c>
      <c r="E21" s="6"/>
      <c r="G21" s="31" t="s">
        <v>176</v>
      </c>
      <c r="H21" s="60" t="s">
        <v>115</v>
      </c>
      <c r="I21" s="69">
        <f>VLOOKUP(H21,'1.1 Activity_TypePrioritization'!$C$16:$L$42,8,FALSE)</f>
        <v>3.6</v>
      </c>
      <c r="J21" s="5"/>
      <c r="K21" s="5"/>
      <c r="L21" s="5"/>
      <c r="M21" s="5"/>
      <c r="N21" s="5"/>
      <c r="O21" s="5"/>
      <c r="P21" s="5"/>
      <c r="Q21" s="5"/>
      <c r="R21" s="5"/>
      <c r="S21" s="5"/>
      <c r="T21" s="5"/>
      <c r="U21" s="5"/>
      <c r="V21" s="5"/>
      <c r="W21" s="5"/>
    </row>
    <row r="22" spans="1:23" hidden="1" x14ac:dyDescent="0.4">
      <c r="A22" s="5"/>
      <c r="B22" s="31" t="s">
        <v>179</v>
      </c>
      <c r="C22" s="31" t="s">
        <v>118</v>
      </c>
      <c r="D22" s="20">
        <f>VLOOKUP(C22,'1.1 Activity_TypePrioritization'!$C$16:$K$42,7,FALSE)</f>
        <v>4.8000000000000007</v>
      </c>
      <c r="E22" s="6"/>
      <c r="G22" s="31" t="s">
        <v>176</v>
      </c>
      <c r="H22" s="60" t="s">
        <v>116</v>
      </c>
      <c r="I22" s="69">
        <f>VLOOKUP(H22,'1.1 Activity_TypePrioritization'!$C$16:$L$42,8,FALSE)</f>
        <v>3.2</v>
      </c>
      <c r="J22" s="5"/>
      <c r="K22" s="5"/>
      <c r="L22" s="5"/>
      <c r="M22" s="5"/>
      <c r="N22" s="5"/>
      <c r="O22" s="5"/>
      <c r="P22" s="5"/>
      <c r="Q22" s="5"/>
      <c r="R22" s="5"/>
      <c r="S22" s="5"/>
      <c r="T22" s="5"/>
      <c r="U22" s="5"/>
      <c r="V22" s="5"/>
      <c r="W22" s="5"/>
    </row>
    <row r="23" spans="1:23" hidden="1" x14ac:dyDescent="0.4">
      <c r="A23" s="5"/>
      <c r="B23" s="31" t="s">
        <v>179</v>
      </c>
      <c r="C23" s="31" t="s">
        <v>119</v>
      </c>
      <c r="D23" s="20">
        <f>VLOOKUP(C23,'1.1 Activity_TypePrioritization'!$C$16:$K$42,7,FALSE)</f>
        <v>4.8000000000000007</v>
      </c>
      <c r="E23" s="6"/>
      <c r="G23" s="31" t="s">
        <v>181</v>
      </c>
      <c r="H23" s="60" t="s">
        <v>124</v>
      </c>
      <c r="I23" s="69">
        <f>VLOOKUP(H23,'1.1 Activity_TypePrioritization'!$C$16:$L$42,8,FALSE)</f>
        <v>1.6</v>
      </c>
      <c r="J23" s="5"/>
      <c r="K23" s="5"/>
      <c r="L23" s="5"/>
      <c r="M23" s="5"/>
      <c r="N23" s="5"/>
      <c r="O23" s="5"/>
      <c r="P23" s="5"/>
      <c r="Q23" s="5"/>
      <c r="R23" s="5"/>
      <c r="S23" s="5"/>
      <c r="T23" s="5"/>
      <c r="U23" s="5"/>
      <c r="V23" s="5"/>
      <c r="W23" s="5"/>
    </row>
    <row r="24" spans="1:23" hidden="1" x14ac:dyDescent="0.4">
      <c r="A24" s="5"/>
      <c r="B24" s="31" t="s">
        <v>179</v>
      </c>
      <c r="C24" s="31" t="s">
        <v>122</v>
      </c>
      <c r="D24" s="20">
        <f>VLOOKUP(C24,'1.1 Activity_TypePrioritization'!$C$16:$K$42,7,FALSE)</f>
        <v>1.8000000000000003</v>
      </c>
      <c r="E24" s="6"/>
      <c r="G24" s="31" t="s">
        <v>181</v>
      </c>
      <c r="H24" s="60" t="s">
        <v>125</v>
      </c>
      <c r="I24" s="69">
        <f>VLOOKUP(H24,'1.1 Activity_TypePrioritization'!$C$16:$L$42,8,FALSE)</f>
        <v>1.6</v>
      </c>
      <c r="J24" s="5"/>
      <c r="K24" s="5"/>
      <c r="L24" s="5"/>
      <c r="M24" s="5"/>
      <c r="N24" s="5"/>
      <c r="O24" s="5"/>
      <c r="P24" s="5"/>
      <c r="Q24" s="5"/>
      <c r="R24" s="5"/>
      <c r="S24" s="5"/>
      <c r="T24" s="5"/>
      <c r="U24" s="5"/>
      <c r="V24" s="5"/>
      <c r="W24" s="5"/>
    </row>
    <row r="25" spans="1:23" hidden="1" x14ac:dyDescent="0.4">
      <c r="A25" s="5"/>
      <c r="B25" s="31" t="s">
        <v>179</v>
      </c>
      <c r="C25" s="31" t="s">
        <v>123</v>
      </c>
      <c r="D25" s="20">
        <f>VLOOKUP(C25,'1.1 Activity_TypePrioritization'!$C$16:$K$42,7,FALSE)</f>
        <v>1</v>
      </c>
      <c r="E25" s="6"/>
      <c r="G25" s="31" t="s">
        <v>180</v>
      </c>
      <c r="H25" s="60" t="s">
        <v>111</v>
      </c>
      <c r="I25" s="69">
        <f>VLOOKUP(H25,'1.1 Activity_TypePrioritization'!$C$16:$L$42,8,FALSE)</f>
        <v>1</v>
      </c>
      <c r="J25" s="5"/>
      <c r="K25" s="5"/>
      <c r="L25" s="5"/>
      <c r="M25" s="5"/>
      <c r="N25" s="5"/>
      <c r="O25" s="5"/>
      <c r="P25" s="5"/>
      <c r="Q25" s="5"/>
      <c r="R25" s="5"/>
      <c r="S25" s="5"/>
      <c r="T25" s="5"/>
      <c r="U25" s="5"/>
      <c r="V25" s="5"/>
      <c r="W25" s="5"/>
    </row>
    <row r="26" spans="1:23" hidden="1" x14ac:dyDescent="0.4">
      <c r="A26" s="5"/>
      <c r="B26" s="31" t="s">
        <v>180</v>
      </c>
      <c r="C26" s="31" t="s">
        <v>109</v>
      </c>
      <c r="D26" s="20">
        <f>VLOOKUP(C26,'1.1 Activity_TypePrioritization'!$C$16:$K$42,7,FALSE)</f>
        <v>3.2</v>
      </c>
      <c r="E26" s="6"/>
      <c r="G26" s="31" t="s">
        <v>180</v>
      </c>
      <c r="H26" s="60" t="s">
        <v>112</v>
      </c>
      <c r="I26" s="69">
        <f>VLOOKUP(H26,'1.1 Activity_TypePrioritization'!$C$16:$L$42,8,FALSE)</f>
        <v>1</v>
      </c>
      <c r="J26" s="5"/>
      <c r="K26" s="5"/>
      <c r="L26" s="5"/>
      <c r="M26" s="5"/>
      <c r="N26" s="5"/>
      <c r="O26" s="5"/>
      <c r="P26" s="5"/>
      <c r="Q26" s="5"/>
      <c r="R26" s="5"/>
      <c r="S26" s="5"/>
      <c r="T26" s="5"/>
      <c r="U26" s="5"/>
      <c r="V26" s="5"/>
      <c r="W26" s="5"/>
    </row>
    <row r="27" spans="1:23" hidden="1" x14ac:dyDescent="0.4">
      <c r="A27" s="5"/>
      <c r="B27" s="31" t="s">
        <v>180</v>
      </c>
      <c r="C27" s="31" t="s">
        <v>113</v>
      </c>
      <c r="D27" s="20">
        <f>VLOOKUP(C27,'1.1 Activity_TypePrioritization'!$C$16:$K$42,7,FALSE)</f>
        <v>1</v>
      </c>
      <c r="E27" s="6"/>
      <c r="G27" s="31" t="s">
        <v>180</v>
      </c>
      <c r="H27" s="60" t="s">
        <v>109</v>
      </c>
      <c r="I27" s="69">
        <f>VLOOKUP(H27,'1.1 Activity_TypePrioritization'!$C$16:$L$42,8,FALSE)</f>
        <v>1</v>
      </c>
      <c r="J27" s="5"/>
      <c r="K27" s="5"/>
      <c r="L27" s="5"/>
      <c r="M27" s="5"/>
      <c r="N27" s="5"/>
      <c r="O27" s="5"/>
      <c r="P27" s="5"/>
      <c r="Q27" s="5"/>
      <c r="R27" s="5"/>
      <c r="S27" s="5"/>
      <c r="T27" s="5"/>
      <c r="U27" s="5"/>
      <c r="V27" s="5"/>
      <c r="W27" s="5"/>
    </row>
    <row r="28" spans="1:23" hidden="1" x14ac:dyDescent="0.4">
      <c r="A28" s="5"/>
      <c r="B28" s="269" t="s">
        <v>181</v>
      </c>
      <c r="C28" s="269" t="s">
        <v>126</v>
      </c>
      <c r="D28" s="270">
        <f>VLOOKUP(C28,'1.1 Activity_TypePrioritization'!$C$16:$K$42,7,FALSE)</f>
        <v>4.4000000000000004</v>
      </c>
      <c r="E28" s="6"/>
      <c r="G28" s="269" t="s">
        <v>180</v>
      </c>
      <c r="H28" s="274" t="s">
        <v>113</v>
      </c>
      <c r="I28" s="69">
        <f>VLOOKUP(H28,'1.1 Activity_TypePrioritization'!$C$16:$L$42,8,FALSE)</f>
        <v>1</v>
      </c>
      <c r="J28" s="5"/>
      <c r="K28" s="5"/>
      <c r="L28" s="5"/>
      <c r="M28" s="5"/>
      <c r="N28" s="5"/>
      <c r="O28" s="5"/>
      <c r="P28" s="5"/>
      <c r="Q28" s="5"/>
      <c r="R28" s="5"/>
      <c r="S28" s="5"/>
      <c r="T28" s="5"/>
      <c r="U28" s="5"/>
      <c r="V28" s="5"/>
      <c r="W28" s="5"/>
    </row>
    <row r="29" spans="1:23" x14ac:dyDescent="0.25">
      <c r="A29" s="5"/>
      <c r="B29" s="203" t="s">
        <v>141</v>
      </c>
      <c r="C29" s="204" t="s">
        <v>186</v>
      </c>
      <c r="D29" s="271" t="s">
        <v>148</v>
      </c>
      <c r="E29" s="268"/>
      <c r="F29" s="203" t="s">
        <v>141</v>
      </c>
      <c r="G29" s="204" t="s">
        <v>186</v>
      </c>
      <c r="H29" s="271" t="s">
        <v>147</v>
      </c>
      <c r="I29" s="5"/>
      <c r="J29" s="5"/>
      <c r="K29" s="5"/>
      <c r="L29" s="5"/>
      <c r="M29" s="5"/>
      <c r="N29" s="5"/>
      <c r="O29" s="5"/>
      <c r="P29" s="5"/>
      <c r="Q29" s="5"/>
      <c r="R29" s="5"/>
      <c r="S29" s="5"/>
      <c r="T29" s="5"/>
      <c r="U29" s="5"/>
      <c r="V29" s="5"/>
      <c r="W29" s="5"/>
    </row>
    <row r="30" spans="1:23" x14ac:dyDescent="0.4">
      <c r="A30" s="5"/>
      <c r="B30" s="4" t="str">
        <f>VLOOKUP(C30,'3.Lists scores(do not delete)'!$B$135:$C$160,2,FALSE)</f>
        <v>Energy</v>
      </c>
      <c r="C30" s="66" t="str">
        <f>INDEX('1.1 Activity_TypePrioritization'!$C$17:$C$42, MATCH('1.3 Country activity results'!D30,'1.1 Activity_TypePrioritization'!$K$17:$K$42,0))</f>
        <v>Distributed energy efficiency</v>
      </c>
      <c r="D30" s="272">
        <f>LARGE('1.1 Activity_TypePrioritization'!$K$17:$K$42,ROW(A1))</f>
        <v>9.5163857142857147</v>
      </c>
      <c r="E30" s="6"/>
      <c r="F30" s="4" t="str">
        <f>VLOOKUP(G30,'3.Lists scores(do not delete)'!$B$135:$C$160,2,FALSE)</f>
        <v>Energy</v>
      </c>
      <c r="G30" s="66" t="str">
        <f>INDEX('1.1 Activity_TypePrioritization'!$C$17:$C$42, MATCH('1.3 Country activity results'!H30,'1.1 Activity_TypePrioritization'!$L$17:$L$42,0))</f>
        <v>Distributed energy efficiency</v>
      </c>
      <c r="H30" s="272">
        <f>LARGE('1.1 Activity_TypePrioritization'!$L$17:$L$42,ROW(A1))</f>
        <v>9.5163857142857147</v>
      </c>
      <c r="I30" s="5"/>
      <c r="J30" s="5"/>
      <c r="K30" s="5"/>
      <c r="L30" s="5"/>
      <c r="M30" s="5"/>
      <c r="N30" s="5"/>
      <c r="O30" s="5"/>
      <c r="P30" s="5"/>
      <c r="Q30" s="5"/>
      <c r="R30" s="5"/>
      <c r="S30" s="5"/>
      <c r="T30" s="5"/>
      <c r="U30" s="5"/>
      <c r="V30" s="5"/>
      <c r="W30" s="5"/>
    </row>
    <row r="31" spans="1:23" x14ac:dyDescent="0.4">
      <c r="A31" s="5"/>
      <c r="B31" s="4" t="str">
        <f>VLOOKUP(C31,'3.Lists scores(do not delete)'!$B$135:$C$160,2,FALSE)</f>
        <v>Waste</v>
      </c>
      <c r="C31" s="66" t="str">
        <f>INDEX('1.1 Activity_TypePrioritization'!$C$17:$C$42, MATCH('1.3 Country activity results'!D31,'1.1 Activity_TypePrioritization'!$K$17:$K$42,0))</f>
        <v>Waste treatment</v>
      </c>
      <c r="D31" s="272">
        <f>LARGE('1.1 Activity_TypePrioritization'!$K$17:$K$42,ROW(A2))</f>
        <v>7.6754285714285704</v>
      </c>
      <c r="E31" s="6"/>
      <c r="F31" s="4" t="str">
        <f>VLOOKUP(G31,'3.Lists scores(do not delete)'!$B$135:$C$160,2,FALSE)</f>
        <v>Forestry</v>
      </c>
      <c r="G31" s="66" t="str">
        <f>INDEX('1.1 Activity_TypePrioritization'!$C$17:$C$42, MATCH('1.3 Country activity results'!H31,'1.1 Activity_TypePrioritization'!$L$17:$L$42,0))</f>
        <v>Sustainable landscape Management</v>
      </c>
      <c r="H31" s="272">
        <f>LARGE('1.1 Activity_TypePrioritization'!$L$17:$L$42,ROW(A2))</f>
        <v>9.1099428571428565</v>
      </c>
      <c r="I31" s="5"/>
      <c r="J31" s="5"/>
      <c r="K31" s="5"/>
      <c r="L31" s="5"/>
      <c r="M31" s="5"/>
      <c r="N31" s="5"/>
      <c r="O31" s="5"/>
      <c r="P31" s="5"/>
      <c r="Q31" s="5"/>
      <c r="R31" s="5"/>
      <c r="S31" s="5"/>
      <c r="T31" s="5"/>
      <c r="U31" s="5"/>
      <c r="V31" s="5"/>
      <c r="W31" s="5"/>
    </row>
    <row r="32" spans="1:23" x14ac:dyDescent="0.4">
      <c r="A32" s="5"/>
      <c r="B32" s="4" t="str">
        <f>VLOOKUP(C32,'3.Lists scores(do not delete)'!$B$135:$C$160,2,FALSE)</f>
        <v>Energy</v>
      </c>
      <c r="C32" s="66" t="str">
        <f>INDEX('1.1 Activity_TypePrioritization'!$C$17:$C$42, MATCH('1.3 Country activity results'!D32,'1.1 Activity_TypePrioritization'!$K$17:$K$42,0))</f>
        <v>Energy efficiency</v>
      </c>
      <c r="D32" s="272">
        <f>LARGE('1.1 Activity_TypePrioritization'!$K$17:$K$42,ROW(A3))</f>
        <v>6.3666857142857136</v>
      </c>
      <c r="E32" s="6"/>
      <c r="F32" s="4" t="str">
        <f>VLOOKUP(G32,'3.Lists scores(do not delete)'!$B$135:$C$160,2,FALSE)</f>
        <v>Agriculture</v>
      </c>
      <c r="G32" s="66" t="str">
        <f>INDEX('1.1 Activity_TypePrioritization'!$C$17:$C$42, MATCH('1.3 Country activity results'!H32,'1.1 Activity_TypePrioritization'!$L$17:$L$42,0))</f>
        <v>Improved agricultural land management</v>
      </c>
      <c r="H32" s="272">
        <f>LARGE('1.1 Activity_TypePrioritization'!$L$17:$L$42,ROW(A3))</f>
        <v>9.0447571428571401</v>
      </c>
      <c r="I32" s="5"/>
      <c r="J32" s="5"/>
      <c r="K32" s="5"/>
      <c r="L32" s="5"/>
      <c r="M32" s="5"/>
      <c r="N32" s="5"/>
      <c r="O32" s="5"/>
      <c r="P32" s="5"/>
      <c r="Q32" s="5"/>
      <c r="R32" s="5"/>
      <c r="S32" s="5"/>
      <c r="T32" s="5"/>
      <c r="U32" s="5"/>
      <c r="V32" s="5"/>
      <c r="W32" s="5"/>
    </row>
    <row r="33" spans="1:23" x14ac:dyDescent="0.4">
      <c r="A33" s="5"/>
      <c r="B33" s="4" t="str">
        <f>VLOOKUP(C33,'3.Lists scores(do not delete)'!$B$135:$C$160,2,FALSE)</f>
        <v>Industry</v>
      </c>
      <c r="C33" s="66" t="str">
        <f>INDEX('1.1 Activity_TypePrioritization'!$C$17:$C$42, MATCH('1.3 Country activity results'!D33,'1.1 Activity_TypePrioritization'!$K$17:$K$42,0))</f>
        <v>Methane capture</v>
      </c>
      <c r="D33" s="272">
        <f>LARGE('1.1 Activity_TypePrioritization'!$K$17:$K$42,ROW(A4))</f>
        <v>6.3566714285714285</v>
      </c>
      <c r="E33" s="6"/>
      <c r="F33" s="4" t="str">
        <f>VLOOKUP(G33,'3.Lists scores(do not delete)'!$B$135:$C$160,2,FALSE)</f>
        <v>Forestry</v>
      </c>
      <c r="G33" s="66" t="str">
        <f>INDEX('1.1 Activity_TypePrioritization'!$C$17:$C$42, MATCH('1.3 Country activity results'!H33,'1.1 Activity_TypePrioritization'!$L$17:$L$42,0))</f>
        <v>Blue carbon</v>
      </c>
      <c r="H33" s="272">
        <f>LARGE('1.1 Activity_TypePrioritization'!$L$17:$L$42,ROW(A4))</f>
        <v>8.6598428571428556</v>
      </c>
      <c r="I33" s="5"/>
      <c r="J33" s="5"/>
      <c r="K33" s="5"/>
      <c r="L33" s="5"/>
      <c r="M33" s="5"/>
      <c r="N33" s="5"/>
      <c r="O33" s="5"/>
      <c r="P33" s="5"/>
      <c r="Q33" s="5"/>
      <c r="R33" s="5"/>
      <c r="S33" s="5"/>
      <c r="T33" s="5"/>
      <c r="U33" s="5"/>
      <c r="V33" s="5"/>
      <c r="W33" s="5"/>
    </row>
    <row r="34" spans="1:23" x14ac:dyDescent="0.4">
      <c r="A34" s="5"/>
      <c r="B34" s="4" t="str">
        <f>VLOOKUP(C34,'3.Lists scores(do not delete)'!$B$135:$C$160,2,FALSE)</f>
        <v>Industry</v>
      </c>
      <c r="C34" s="66" t="str">
        <f>INDEX('1.1 Activity_TypePrioritization'!$C$17:$C$42, MATCH('1.3 Country activity results'!D34,'1.1 Activity_TypePrioritization'!$K$17:$K$42,0))</f>
        <v>Waste heat recovery</v>
      </c>
      <c r="D34" s="272">
        <f>LARGE('1.1 Activity_TypePrioritization'!$K$17:$K$42,ROW(A5))</f>
        <v>6.3565714285714288</v>
      </c>
      <c r="E34" s="6"/>
      <c r="F34" s="4" t="str">
        <f>VLOOKUP(G34,'3.Lists scores(do not delete)'!$B$135:$C$160,2,FALSE)</f>
        <v>Forestry</v>
      </c>
      <c r="G34" s="66" t="str">
        <f>INDEX('1.1 Activity_TypePrioritization'!$C$17:$C$42, MATCH('1.3 Country activity results'!H34,'1.1 Activity_TypePrioritization'!$L$17:$L$42,0))</f>
        <v>Improved forest management</v>
      </c>
      <c r="H34" s="272">
        <f>LARGE('1.1 Activity_TypePrioritization'!$L$17:$L$42,ROW(A5))</f>
        <v>8.6597428571428541</v>
      </c>
      <c r="I34" s="5"/>
      <c r="J34" s="5"/>
      <c r="K34" s="5"/>
      <c r="L34" s="5"/>
      <c r="M34" s="5"/>
      <c r="N34" s="5"/>
      <c r="O34" s="5"/>
      <c r="P34" s="5"/>
      <c r="Q34" s="5"/>
      <c r="R34" s="5"/>
      <c r="S34" s="5"/>
      <c r="T34" s="5"/>
      <c r="U34" s="5"/>
      <c r="V34" s="5"/>
      <c r="W34" s="5"/>
    </row>
    <row r="35" spans="1:23" x14ac:dyDescent="0.4">
      <c r="A35" s="5"/>
      <c r="B35" s="4" t="str">
        <f>VLOOKUP(C35,'3.Lists scores(do not delete)'!$B$135:$C$160,2,FALSE)</f>
        <v>Energy</v>
      </c>
      <c r="C35" s="66" t="str">
        <f>INDEX('1.1 Activity_TypePrioritization'!$C$17:$C$42, MATCH('1.3 Country activity results'!D35,'1.1 Activity_TypePrioritization'!$K$17:$K$42,0))</f>
        <v>Small scale renewable energy</v>
      </c>
      <c r="D35" s="272">
        <f>LARGE('1.1 Activity_TypePrioritization'!$K$17:$K$42,ROW(A6))</f>
        <v>5.7664857142857144</v>
      </c>
      <c r="E35" s="6"/>
      <c r="F35" s="4" t="str">
        <f>VLOOKUP(G35,'3.Lists scores(do not delete)'!$B$135:$C$160,2,FALSE)</f>
        <v>Forestry</v>
      </c>
      <c r="G35" s="66" t="str">
        <f>INDEX('1.1 Activity_TypePrioritization'!$C$17:$C$42, MATCH('1.3 Country activity results'!H35,'1.1 Activity_TypePrioritization'!$L$17:$L$42,0))</f>
        <v>Afforestation and Reforestation,  Revegetation</v>
      </c>
      <c r="H35" s="272">
        <f>LARGE('1.1 Activity_TypePrioritization'!$L$17:$L$42,ROW(A6))</f>
        <v>8.6596428571428543</v>
      </c>
      <c r="I35" s="5"/>
      <c r="J35" s="5"/>
      <c r="K35" s="5"/>
      <c r="L35" s="5"/>
      <c r="M35" s="5"/>
      <c r="N35" s="5"/>
      <c r="O35" s="5"/>
      <c r="P35" s="5"/>
      <c r="Q35" s="5"/>
      <c r="R35" s="5"/>
      <c r="S35" s="5"/>
      <c r="T35" s="5"/>
      <c r="U35" s="5"/>
      <c r="V35" s="5"/>
      <c r="W35" s="5"/>
    </row>
    <row r="36" spans="1:23" x14ac:dyDescent="0.4">
      <c r="A36" s="5"/>
      <c r="B36" s="4" t="str">
        <f>VLOOKUP(C36,'3.Lists scores(do not delete)'!$B$135:$C$160,2,FALSE)</f>
        <v>Waste</v>
      </c>
      <c r="C36" s="66" t="str">
        <f>INDEX('1.1 Activity_TypePrioritization'!$C$17:$C$42, MATCH('1.3 Country activity results'!D36,'1.1 Activity_TypePrioritization'!$K$17:$K$42,0))</f>
        <v>Methane recovery</v>
      </c>
      <c r="D36" s="272">
        <f>LARGE('1.1 Activity_TypePrioritization'!$K$17:$K$42,ROW(A7))</f>
        <v>4.6755285714285719</v>
      </c>
      <c r="E36" s="6"/>
      <c r="F36" s="4" t="str">
        <f>VLOOKUP(G36,'3.Lists scores(do not delete)'!$B$135:$C$160,2,FALSE)</f>
        <v>Forestry</v>
      </c>
      <c r="G36" s="66" t="str">
        <f>INDEX('1.1 Activity_TypePrioritization'!$C$17:$C$42, MATCH('1.3 Country activity results'!H36,'1.1 Activity_TypePrioritization'!$L$17:$L$42,0))</f>
        <v>Agroforestry</v>
      </c>
      <c r="H36" s="272">
        <f>LARGE('1.1 Activity_TypePrioritization'!$L$17:$L$42,ROW(A7))</f>
        <v>8.2100428571428576</v>
      </c>
      <c r="I36" s="5"/>
      <c r="J36" s="5"/>
      <c r="K36" s="5"/>
      <c r="L36" s="5"/>
      <c r="M36" s="5"/>
      <c r="N36" s="5"/>
      <c r="O36" s="5"/>
      <c r="P36" s="5"/>
      <c r="Q36" s="5"/>
      <c r="R36" s="5"/>
      <c r="S36" s="5"/>
      <c r="T36" s="5"/>
      <c r="U36" s="5"/>
      <c r="V36" s="5"/>
      <c r="W36" s="5"/>
    </row>
    <row r="37" spans="1:23" x14ac:dyDescent="0.4">
      <c r="A37" s="5"/>
      <c r="B37" s="4" t="str">
        <f>VLOOKUP(C37,'3.Lists scores(do not delete)'!$B$135:$C$160,2,FALSE)</f>
        <v>Agriculture</v>
      </c>
      <c r="C37" s="66" t="str">
        <f>INDEX('1.1 Activity_TypePrioritization'!$C$17:$C$42, MATCH('1.3 Country activity results'!D37,'1.1 Activity_TypePrioritization'!$K$17:$K$42,0))</f>
        <v>Manure Management</v>
      </c>
      <c r="D37" s="272">
        <f>LARGE('1.1 Activity_TypePrioritization'!$K$17:$K$42,ROW(A8))</f>
        <v>4.094557142857143</v>
      </c>
      <c r="E37" s="6"/>
      <c r="F37" s="4" t="str">
        <f>VLOOKUP(G37,'3.Lists scores(do not delete)'!$B$135:$C$160,2,FALSE)</f>
        <v>Agriculture</v>
      </c>
      <c r="G37" s="66" t="str">
        <f>INDEX('1.1 Activity_TypePrioritization'!$C$17:$C$42, MATCH('1.3 Country activity results'!H37,'1.1 Activity_TypePrioritization'!$L$17:$L$42,0))</f>
        <v>Farm management</v>
      </c>
      <c r="H37" s="272">
        <f>LARGE('1.1 Activity_TypePrioritization'!$L$17:$L$42,ROW(A8))</f>
        <v>7.2448571428571409</v>
      </c>
      <c r="I37" s="5"/>
      <c r="J37" s="5"/>
      <c r="K37" s="5"/>
      <c r="L37" s="5"/>
      <c r="M37" s="5"/>
      <c r="N37" s="5"/>
      <c r="O37" s="5"/>
      <c r="P37" s="5"/>
      <c r="Q37" s="5"/>
      <c r="R37" s="5"/>
      <c r="S37" s="5"/>
      <c r="T37" s="5"/>
      <c r="U37" s="5"/>
      <c r="V37" s="5"/>
      <c r="W37" s="5"/>
    </row>
    <row r="38" spans="1:23" x14ac:dyDescent="0.4">
      <c r="A38" s="5"/>
      <c r="B38" s="4" t="str">
        <f>VLOOKUP(C38,'3.Lists scores(do not delete)'!$B$135:$C$160,2,FALSE)</f>
        <v>Agriculture</v>
      </c>
      <c r="C38" s="66" t="str">
        <f>INDEX('1.1 Activity_TypePrioritization'!$C$17:$C$42, MATCH('1.3 Country activity results'!D38,'1.1 Activity_TypePrioritization'!$K$17:$K$42,0))</f>
        <v>Efficient fertilizer</v>
      </c>
      <c r="D38" s="272">
        <f>LARGE('1.1 Activity_TypePrioritization'!$K$17:$K$42,ROW(A9))</f>
        <v>3.7946571428571425</v>
      </c>
      <c r="E38" s="6"/>
      <c r="F38" s="4" t="str">
        <f>VLOOKUP(G38,'3.Lists scores(do not delete)'!$B$135:$C$160,2,FALSE)</f>
        <v>Energy</v>
      </c>
      <c r="G38" s="66" t="str">
        <f>INDEX('1.1 Activity_TypePrioritization'!$C$17:$C$42, MATCH('1.3 Country activity results'!H38,'1.1 Activity_TypePrioritization'!$L$17:$L$42,0))</f>
        <v>Energy efficiency</v>
      </c>
      <c r="H38" s="272">
        <f>LARGE('1.1 Activity_TypePrioritization'!$L$17:$L$42,ROW(A9))</f>
        <v>6.3666857142857136</v>
      </c>
      <c r="I38" s="5"/>
      <c r="J38" s="5"/>
      <c r="K38" s="5"/>
      <c r="L38" s="5"/>
      <c r="M38" s="5"/>
      <c r="N38" s="5"/>
      <c r="O38" s="5"/>
      <c r="P38" s="5"/>
      <c r="Q38" s="5"/>
      <c r="R38" s="5"/>
      <c r="S38" s="5"/>
      <c r="T38" s="5"/>
      <c r="U38" s="5"/>
      <c r="V38" s="5"/>
      <c r="W38" s="5"/>
    </row>
    <row r="39" spans="1:23" x14ac:dyDescent="0.4">
      <c r="A39" s="5"/>
      <c r="B39" s="4" t="str">
        <f>VLOOKUP(C39,'3.Lists scores(do not delete)'!$B$135:$C$160,2,FALSE)</f>
        <v>Transport</v>
      </c>
      <c r="C39" s="66" t="str">
        <f>INDEX('1.1 Activity_TypePrioritization'!$C$17:$C$42, MATCH('1.3 Country activity results'!D39,'1.1 Activity_TypePrioritization'!$K$17:$K$42,0))</f>
        <v>Fuel switching</v>
      </c>
      <c r="D39" s="116">
        <f>LARGE('1.1 Activity_TypePrioritization'!$K$17:$K$42,ROW(A10))</f>
        <v>3.3144142857142858</v>
      </c>
      <c r="E39" s="6"/>
      <c r="F39" s="4" t="str">
        <f>VLOOKUP(G39,'3.Lists scores(do not delete)'!$B$135:$C$160,2,FALSE)</f>
        <v>Energy</v>
      </c>
      <c r="G39" s="66" t="str">
        <f>INDEX('1.1 Activity_TypePrioritization'!$C$17:$C$42, MATCH('1.3 Country activity results'!H39,'1.1 Activity_TypePrioritization'!$L$17:$L$42,0))</f>
        <v>Small scale renewable energy</v>
      </c>
      <c r="H39" s="272">
        <f>LARGE('1.1 Activity_TypePrioritization'!$L$17:$L$42,ROW(A10))</f>
        <v>5.7664857142857144</v>
      </c>
      <c r="I39" s="5"/>
      <c r="J39" s="5"/>
      <c r="K39" s="5"/>
      <c r="L39" s="5"/>
      <c r="M39" s="5"/>
      <c r="N39" s="5"/>
      <c r="O39" s="5"/>
      <c r="P39" s="5"/>
      <c r="Q39" s="5"/>
      <c r="R39" s="5"/>
      <c r="S39" s="5"/>
      <c r="T39" s="5"/>
      <c r="U39" s="5"/>
      <c r="V39" s="5"/>
      <c r="W39" s="5"/>
    </row>
    <row r="40" spans="1:23" x14ac:dyDescent="0.4">
      <c r="A40" s="5"/>
      <c r="B40" s="4" t="str">
        <f>VLOOKUP(C40,'3.Lists scores(do not delete)'!$B$135:$C$160,2,FALSE)</f>
        <v>Transport</v>
      </c>
      <c r="C40" s="66" t="str">
        <f>INDEX('1.1 Activity_TypePrioritization'!$C$17:$C$42, MATCH('1.3 Country activity results'!D40,'1.1 Activity_TypePrioritization'!$K$17:$K$42,0))</f>
        <v>Public transport improvement</v>
      </c>
      <c r="D40" s="116">
        <f>LARGE('1.1 Activity_TypePrioritization'!$K$17:$K$42,ROW(A11))</f>
        <v>3.314314285714286</v>
      </c>
      <c r="E40" s="6"/>
      <c r="F40" s="4" t="str">
        <f>VLOOKUP(G40,'3.Lists scores(do not delete)'!$B$135:$C$160,2,FALSE)</f>
        <v>Industry</v>
      </c>
      <c r="G40" s="66" t="str">
        <f>INDEX('1.1 Activity_TypePrioritization'!$C$17:$C$42, MATCH('1.3 Country activity results'!H40,'1.1 Activity_TypePrioritization'!$L$17:$L$42,0))</f>
        <v>CCS</v>
      </c>
      <c r="H40" s="272">
        <f>LARGE('1.1 Activity_TypePrioritization'!$L$17:$L$42,ROW(A11))</f>
        <v>5.1570714285714283</v>
      </c>
      <c r="I40" s="5"/>
      <c r="J40" s="5"/>
      <c r="K40" s="5"/>
      <c r="L40" s="5"/>
      <c r="M40" s="5"/>
      <c r="N40" s="5"/>
      <c r="O40" s="5"/>
      <c r="P40" s="5"/>
      <c r="Q40" s="5"/>
      <c r="R40" s="5"/>
      <c r="S40" s="5"/>
      <c r="T40" s="5"/>
      <c r="U40" s="5"/>
      <c r="V40" s="5"/>
      <c r="W40" s="5"/>
    </row>
    <row r="41" spans="1:23" x14ac:dyDescent="0.4">
      <c r="A41" s="5"/>
      <c r="B41" s="4" t="str">
        <f>VLOOKUP(C41,'3.Lists scores(do not delete)'!$B$135:$C$160,2,FALSE)</f>
        <v>Forestry</v>
      </c>
      <c r="C41" s="66" t="str">
        <f>INDEX('1.1 Activity_TypePrioritization'!$C$17:$C$42, MATCH('1.3 Country activity results'!D41,'1.1 Activity_TypePrioritization'!$K$17:$K$42,0))</f>
        <v>Blue carbon</v>
      </c>
      <c r="D41" s="116">
        <f>LARGE('1.1 Activity_TypePrioritization'!$K$17:$K$42,ROW(A12))</f>
        <v>2.8098428571428569</v>
      </c>
      <c r="E41" s="6"/>
      <c r="F41" s="4" t="str">
        <f>VLOOKUP(G41,'3.Lists scores(do not delete)'!$B$135:$C$160,2,FALSE)</f>
        <v>Waste</v>
      </c>
      <c r="G41" s="66" t="str">
        <f>INDEX('1.1 Activity_TypePrioritization'!$C$17:$C$42, MATCH('1.3 Country activity results'!H41,'1.1 Activity_TypePrioritization'!$L$17:$L$42,0))</f>
        <v>Recycling</v>
      </c>
      <c r="H41" s="272">
        <f>LARGE('1.1 Activity_TypePrioritization'!$L$17:$L$42,ROW(A12))</f>
        <v>4.6756285714285717</v>
      </c>
      <c r="I41" s="5"/>
      <c r="J41" s="5"/>
      <c r="K41" s="5"/>
      <c r="L41" s="5"/>
      <c r="M41" s="5"/>
      <c r="N41" s="5"/>
      <c r="O41" s="5"/>
      <c r="P41" s="5"/>
      <c r="Q41" s="5"/>
      <c r="R41" s="5"/>
      <c r="S41" s="5"/>
      <c r="T41" s="5"/>
      <c r="U41" s="5"/>
      <c r="V41" s="5"/>
      <c r="W41" s="5"/>
    </row>
    <row r="42" spans="1:23" x14ac:dyDescent="0.4">
      <c r="A42" s="5"/>
      <c r="B42" s="4" t="str">
        <f>VLOOKUP(C42,'3.Lists scores(do not delete)'!$B$135:$C$160,2,FALSE)</f>
        <v>Forestry</v>
      </c>
      <c r="C42" s="66" t="str">
        <f>INDEX('1.1 Activity_TypePrioritization'!$C$17:$C$42, MATCH('1.3 Country activity results'!D42,'1.1 Activity_TypePrioritization'!$K$17:$K$42,0))</f>
        <v>Improved forest management</v>
      </c>
      <c r="D42" s="116">
        <f>LARGE('1.1 Activity_TypePrioritization'!$K$17:$K$42,ROW(A13))</f>
        <v>2.8097428571428571</v>
      </c>
      <c r="E42" s="6"/>
      <c r="F42" s="4" t="str">
        <f>VLOOKUP(G42,'3.Lists scores(do not delete)'!$B$135:$C$160,2,FALSE)</f>
        <v>Energy</v>
      </c>
      <c r="G42" s="66" t="str">
        <f>INDEX('1.1 Activity_TypePrioritization'!$C$17:$C$42, MATCH('1.3 Country activity results'!H42,'1.1 Activity_TypePrioritization'!$L$17:$L$42,0))</f>
        <v>Large renewable energy</v>
      </c>
      <c r="H42" s="272">
        <f>LARGE('1.1 Activity_TypePrioritization'!$L$17:$L$42,ROW(A13))</f>
        <v>4.1165857142857138</v>
      </c>
      <c r="I42" s="5"/>
      <c r="J42" s="5"/>
      <c r="K42" s="5"/>
      <c r="L42" s="5"/>
      <c r="M42" s="5"/>
      <c r="N42" s="5"/>
      <c r="O42" s="5"/>
      <c r="P42" s="5"/>
      <c r="Q42" s="5"/>
      <c r="R42" s="5"/>
      <c r="S42" s="5"/>
      <c r="T42" s="5"/>
      <c r="U42" s="5"/>
      <c r="V42" s="5"/>
      <c r="W42" s="5"/>
    </row>
    <row r="43" spans="1:23" x14ac:dyDescent="0.4">
      <c r="A43" s="5"/>
      <c r="B43" s="4" t="str">
        <f>VLOOKUP(C43,'3.Lists scores(do not delete)'!$B$135:$C$160,2,FALSE)</f>
        <v>Forestry</v>
      </c>
      <c r="C43" s="66" t="str">
        <f>INDEX('1.1 Activity_TypePrioritization'!$C$17:$C$42, MATCH('1.3 Country activity results'!D43,'1.1 Activity_TypePrioritization'!$K$17:$K$42,0))</f>
        <v>Afforestation and Reforestation,  Revegetation</v>
      </c>
      <c r="D43" s="116">
        <f>LARGE('1.1 Activity_TypePrioritization'!$K$17:$K$42,ROW(A14))</f>
        <v>2.8096428571428569</v>
      </c>
      <c r="E43" s="6"/>
      <c r="F43" s="4" t="str">
        <f>VLOOKUP(G43,'3.Lists scores(do not delete)'!$B$135:$C$160,2,FALSE)</f>
        <v>Industry</v>
      </c>
      <c r="G43" s="66" t="str">
        <f>INDEX('1.1 Activity_TypePrioritization'!$C$17:$C$42, MATCH('1.3 Country activity results'!H43,'1.1 Activity_TypePrioritization'!$L$17:$L$42,0))</f>
        <v>Renewable energy (industrial processes)</v>
      </c>
      <c r="H43" s="272">
        <f>LARGE('1.1 Activity_TypePrioritization'!$L$17:$L$42,ROW(A14))</f>
        <v>4.1069714285714287</v>
      </c>
      <c r="I43" s="5"/>
      <c r="J43" s="5"/>
      <c r="K43" s="5"/>
      <c r="L43" s="5"/>
      <c r="M43" s="5"/>
      <c r="N43" s="5"/>
      <c r="O43" s="5"/>
      <c r="P43" s="5"/>
      <c r="Q43" s="5"/>
      <c r="R43" s="5"/>
      <c r="S43" s="5"/>
      <c r="T43" s="5"/>
      <c r="U43" s="5"/>
      <c r="V43" s="5"/>
      <c r="W43" s="5"/>
    </row>
    <row r="44" spans="1:23" x14ac:dyDescent="0.4">
      <c r="A44" s="5"/>
      <c r="B44" s="4" t="str">
        <f>VLOOKUP(C44,'3.Lists scores(do not delete)'!$B$135:$C$160,2,FALSE)</f>
        <v>Waste</v>
      </c>
      <c r="C44" s="66" t="str">
        <f>INDEX('1.1 Activity_TypePrioritization'!$C$17:$C$42, MATCH('1.3 Country activity results'!D44,'1.1 Activity_TypePrioritization'!$K$17:$K$42,0))</f>
        <v>Recycling</v>
      </c>
      <c r="D44" s="116">
        <f>LARGE('1.1 Activity_TypePrioritization'!$K$17:$K$42,ROW(A15))</f>
        <v>4.1999999999999997E-3</v>
      </c>
      <c r="E44" s="6"/>
      <c r="F44" s="4" t="str">
        <f>VLOOKUP(G44,'3.Lists scores(do not delete)'!$B$135:$C$160,2,FALSE)</f>
        <v>Industry</v>
      </c>
      <c r="G44" s="66" t="str">
        <f>INDEX('1.1 Activity_TypePrioritization'!$C$17:$C$42, MATCH('1.3 Country activity results'!H44,'1.1 Activity_TypePrioritization'!$L$17:$L$42,0))</f>
        <v>Fuel switching (industrial processes)</v>
      </c>
      <c r="H44" s="272">
        <f>LARGE('1.1 Activity_TypePrioritization'!$L$17:$L$42,ROW(A15))</f>
        <v>4.106871428571429</v>
      </c>
      <c r="I44" s="5"/>
      <c r="J44" s="5"/>
      <c r="K44" s="5"/>
      <c r="L44" s="5"/>
      <c r="M44" s="5"/>
      <c r="N44" s="5"/>
      <c r="O44" s="5"/>
      <c r="P44" s="5"/>
      <c r="Q44" s="5"/>
      <c r="R44" s="5"/>
      <c r="S44" s="5"/>
      <c r="T44" s="5"/>
      <c r="U44" s="5"/>
      <c r="V44" s="5"/>
      <c r="W44" s="5"/>
    </row>
    <row r="45" spans="1:23" x14ac:dyDescent="0.4">
      <c r="A45" s="5"/>
      <c r="B45" s="4" t="str">
        <f>VLOOKUP(C45,'3.Lists scores(do not delete)'!$B$135:$C$160,2,FALSE)</f>
        <v>Transport</v>
      </c>
      <c r="C45" s="66" t="str">
        <f>INDEX('1.1 Activity_TypePrioritization'!$C$17:$C$42, MATCH('1.3 Country activity results'!D45,'1.1 Activity_TypePrioritization'!$K$17:$K$42,0))</f>
        <v xml:space="preserve">Modal shift </v>
      </c>
      <c r="D45" s="116">
        <f>LARGE('1.1 Activity_TypePrioritization'!$K$17:$K$42,ROW(A16))</f>
        <v>3.8999999999999998E-3</v>
      </c>
      <c r="E45" s="6"/>
      <c r="F45" s="4" t="str">
        <f>VLOOKUP(G45,'3.Lists scores(do not delete)'!$B$135:$C$160,2,FALSE)</f>
        <v>Industry</v>
      </c>
      <c r="G45" s="66" t="str">
        <f>INDEX('1.1 Activity_TypePrioritization'!$C$17:$C$42, MATCH('1.3 Country activity results'!H45,'1.1 Activity_TypePrioritization'!$L$17:$L$42,0))</f>
        <v>Energy efficiency (industrial processes)</v>
      </c>
      <c r="H45" s="272">
        <f>LARGE('1.1 Activity_TypePrioritization'!$L$17:$L$42,ROW(A16))</f>
        <v>4.1067714285714283</v>
      </c>
      <c r="I45" s="5"/>
      <c r="J45" s="5"/>
      <c r="K45" s="5"/>
      <c r="L45" s="5"/>
      <c r="M45" s="5"/>
      <c r="N45" s="5"/>
      <c r="O45" s="5"/>
      <c r="P45" s="5"/>
      <c r="Q45" s="5"/>
      <c r="R45" s="5"/>
      <c r="S45" s="5"/>
      <c r="T45" s="5"/>
      <c r="U45" s="5"/>
      <c r="V45" s="5"/>
      <c r="W45" s="5"/>
    </row>
    <row r="46" spans="1:23" x14ac:dyDescent="0.4">
      <c r="A46" s="5"/>
      <c r="B46" s="4" t="str">
        <f>VLOOKUP(C46,'3.Lists scores(do not delete)'!$B$135:$C$160,2,FALSE)</f>
        <v>Transport</v>
      </c>
      <c r="C46" s="66" t="str">
        <f>INDEX('1.1 Activity_TypePrioritization'!$C$17:$C$42, MATCH('1.3 Country activity results'!D46,'1.1 Activity_TypePrioritization'!$K$17:$K$42,0))</f>
        <v>EV Deployment</v>
      </c>
      <c r="D46" s="116">
        <f>LARGE('1.1 Activity_TypePrioritization'!$K$17:$K$42,ROW(A17))</f>
        <v>3.8E-3</v>
      </c>
      <c r="E46" s="6"/>
      <c r="F46" s="4" t="str">
        <f>VLOOKUP(G46,'3.Lists scores(do not delete)'!$B$135:$C$160,2,FALSE)</f>
        <v>Industry</v>
      </c>
      <c r="G46" s="66" t="str">
        <f>INDEX('1.1 Activity_TypePrioritization'!$C$17:$C$42, MATCH('1.3 Country activity results'!H46,'1.1 Activity_TypePrioritization'!$L$17:$L$42,0))</f>
        <v>Methane capture</v>
      </c>
      <c r="H46" s="272">
        <f>LARGE('1.1 Activity_TypePrioritization'!$L$17:$L$42,ROW(A17))</f>
        <v>4.1066714285714285</v>
      </c>
      <c r="I46" s="5"/>
      <c r="J46" s="5"/>
      <c r="K46" s="5"/>
      <c r="L46" s="5"/>
      <c r="M46" s="5"/>
      <c r="N46" s="5"/>
      <c r="O46" s="5"/>
      <c r="P46" s="5"/>
      <c r="Q46" s="5"/>
      <c r="R46" s="5"/>
      <c r="S46" s="5"/>
      <c r="T46" s="5"/>
      <c r="U46" s="5"/>
      <c r="V46" s="5"/>
      <c r="W46" s="5"/>
    </row>
    <row r="47" spans="1:23" x14ac:dyDescent="0.4">
      <c r="A47" s="5"/>
      <c r="B47" s="4" t="str">
        <f>VLOOKUP(C47,'3.Lists scores(do not delete)'!$B$135:$C$160,2,FALSE)</f>
        <v>Industry</v>
      </c>
      <c r="C47" s="66" t="str">
        <f>INDEX('1.1 Activity_TypePrioritization'!$C$17:$C$42, MATCH('1.3 Country activity results'!D47,'1.1 Activity_TypePrioritization'!$K$17:$K$42,0))</f>
        <v>CCS</v>
      </c>
      <c r="D47" s="116">
        <f>LARGE('1.1 Activity_TypePrioritization'!$K$17:$K$42,ROW(A18))</f>
        <v>3.5000000000000001E-3</v>
      </c>
      <c r="E47" s="6"/>
      <c r="F47" s="4" t="str">
        <f>VLOOKUP(G47,'3.Lists scores(do not delete)'!$B$135:$C$160,2,FALSE)</f>
        <v>Industry</v>
      </c>
      <c r="G47" s="66" t="str">
        <f>INDEX('1.1 Activity_TypePrioritization'!$C$17:$C$42, MATCH('1.3 Country activity results'!H47,'1.1 Activity_TypePrioritization'!$L$17:$L$42,0))</f>
        <v>Waste heat recovery</v>
      </c>
      <c r="H47" s="272">
        <f>LARGE('1.1 Activity_TypePrioritization'!$L$17:$L$42,ROW(A18))</f>
        <v>4.1065714285714288</v>
      </c>
      <c r="I47" s="5"/>
      <c r="J47" s="5"/>
      <c r="K47" s="5"/>
      <c r="L47" s="5"/>
      <c r="M47" s="5"/>
      <c r="N47" s="5"/>
      <c r="O47" s="5"/>
      <c r="P47" s="5"/>
      <c r="Q47" s="5"/>
      <c r="R47" s="5"/>
      <c r="S47" s="5"/>
      <c r="T47" s="5"/>
      <c r="U47" s="5"/>
      <c r="V47" s="5"/>
      <c r="W47" s="5"/>
    </row>
    <row r="48" spans="1:23" x14ac:dyDescent="0.4">
      <c r="A48" s="5"/>
      <c r="B48" s="4" t="str">
        <f>VLOOKUP(C48,'3.Lists scores(do not delete)'!$B$135:$C$160,2,FALSE)</f>
        <v>Industry</v>
      </c>
      <c r="C48" s="66" t="str">
        <f>INDEX('1.1 Activity_TypePrioritization'!$C$17:$C$42, MATCH('1.3 Country activity results'!D48,'1.1 Activity_TypePrioritization'!$K$17:$K$42,0))</f>
        <v>Renewable energy (industrial processes)</v>
      </c>
      <c r="D48" s="116">
        <f>LARGE('1.1 Activity_TypePrioritization'!$K$17:$K$42,ROW(A19))</f>
        <v>3.3999999999999998E-3</v>
      </c>
      <c r="E48" s="6"/>
      <c r="F48" s="4" t="str">
        <f>VLOOKUP(G48,'3.Lists scores(do not delete)'!$B$135:$C$160,2,FALSE)</f>
        <v>Agriculture</v>
      </c>
      <c r="G48" s="66" t="str">
        <f>INDEX('1.1 Activity_TypePrioritization'!$C$17:$C$42, MATCH('1.3 Country activity results'!H48,'1.1 Activity_TypePrioritization'!$L$17:$L$42,0))</f>
        <v>Manure Management</v>
      </c>
      <c r="H48" s="272">
        <f>LARGE('1.1 Activity_TypePrioritization'!$L$17:$L$42,ROW(A19))</f>
        <v>4.094557142857143</v>
      </c>
      <c r="I48" s="5"/>
      <c r="J48" s="5"/>
      <c r="K48" s="5"/>
      <c r="L48" s="5"/>
      <c r="M48" s="5"/>
      <c r="N48" s="5"/>
      <c r="O48" s="5"/>
      <c r="P48" s="5"/>
      <c r="Q48" s="5"/>
      <c r="R48" s="5"/>
      <c r="S48" s="5"/>
      <c r="T48" s="5"/>
      <c r="U48" s="5"/>
      <c r="V48" s="5"/>
      <c r="W48" s="5"/>
    </row>
    <row r="49" spans="1:23" x14ac:dyDescent="0.4">
      <c r="A49" s="5"/>
      <c r="B49" s="4" t="str">
        <f>VLOOKUP(C49,'3.Lists scores(do not delete)'!$B$135:$C$160,2,FALSE)</f>
        <v>Industry</v>
      </c>
      <c r="C49" s="66" t="str">
        <f>INDEX('1.1 Activity_TypePrioritization'!$C$17:$C$42, MATCH('1.3 Country activity results'!D49,'1.1 Activity_TypePrioritization'!$K$17:$K$42,0))</f>
        <v>Fuel switching (industrial processes)</v>
      </c>
      <c r="D49" s="116">
        <f>LARGE('1.1 Activity_TypePrioritization'!$K$17:$K$42,ROW(A20))</f>
        <v>3.3E-3</v>
      </c>
      <c r="E49" s="6"/>
      <c r="F49" s="4" t="str">
        <f>VLOOKUP(G49,'3.Lists scores(do not delete)'!$B$135:$C$160,2,FALSE)</f>
        <v>Agriculture</v>
      </c>
      <c r="G49" s="66" t="str">
        <f>INDEX('1.1 Activity_TypePrioritization'!$C$17:$C$42, MATCH('1.3 Country activity results'!H49,'1.1 Activity_TypePrioritization'!$L$17:$L$42,0))</f>
        <v>Efficient fertilizer</v>
      </c>
      <c r="H49" s="272">
        <f>LARGE('1.1 Activity_TypePrioritization'!$L$17:$L$42,ROW(A20))</f>
        <v>3.7946571428571425</v>
      </c>
      <c r="I49" s="5"/>
      <c r="J49" s="5"/>
      <c r="K49" s="5"/>
      <c r="L49" s="5"/>
      <c r="M49" s="5"/>
      <c r="N49" s="5"/>
      <c r="O49" s="5"/>
      <c r="P49" s="5"/>
      <c r="Q49" s="5"/>
      <c r="R49" s="5"/>
      <c r="S49" s="5"/>
      <c r="T49" s="5"/>
      <c r="U49" s="5"/>
      <c r="V49" s="5"/>
      <c r="W49" s="5"/>
    </row>
    <row r="50" spans="1:23" x14ac:dyDescent="0.4">
      <c r="A50" s="5"/>
      <c r="B50" s="4" t="str">
        <f>VLOOKUP(C50,'3.Lists scores(do not delete)'!$B$135:$C$160,2,FALSE)</f>
        <v>Industry</v>
      </c>
      <c r="C50" s="66" t="str">
        <f>INDEX('1.1 Activity_TypePrioritization'!$C$17:$C$42, MATCH('1.3 Country activity results'!D50,'1.1 Activity_TypePrioritization'!$K$17:$K$42,0))</f>
        <v>Energy efficiency (industrial processes)</v>
      </c>
      <c r="D50" s="116">
        <f>LARGE('1.1 Activity_TypePrioritization'!$K$17:$K$42,ROW(A21))</f>
        <v>3.2000000000000002E-3</v>
      </c>
      <c r="E50" s="6"/>
      <c r="F50" s="4" t="str">
        <f>VLOOKUP(G50,'3.Lists scores(do not delete)'!$B$135:$C$160,2,FALSE)</f>
        <v>Waste</v>
      </c>
      <c r="G50" s="66" t="str">
        <f>INDEX('1.1 Activity_TypePrioritization'!$C$17:$C$42, MATCH('1.3 Country activity results'!H50,'1.1 Activity_TypePrioritization'!$L$17:$L$42,0))</f>
        <v>Methane recovery</v>
      </c>
      <c r="H50" s="272">
        <f>LARGE('1.1 Activity_TypePrioritization'!$L$17:$L$42,ROW(A21))</f>
        <v>2.5755285714285714</v>
      </c>
      <c r="I50" s="5"/>
      <c r="J50" s="5"/>
      <c r="K50" s="5"/>
      <c r="L50" s="5"/>
      <c r="M50" s="5"/>
      <c r="N50" s="5"/>
      <c r="O50" s="5"/>
      <c r="P50" s="5"/>
      <c r="Q50" s="5"/>
      <c r="R50" s="5"/>
      <c r="S50" s="5"/>
      <c r="T50" s="5"/>
      <c r="U50" s="5"/>
      <c r="V50" s="5"/>
      <c r="W50" s="5"/>
    </row>
    <row r="51" spans="1:23" x14ac:dyDescent="0.4">
      <c r="A51" s="5"/>
      <c r="B51" s="4" t="str">
        <f>VLOOKUP(C51,'3.Lists scores(do not delete)'!$B$135:$C$160,2,FALSE)</f>
        <v>Forestry</v>
      </c>
      <c r="C51" s="66" t="str">
        <f>INDEX('1.1 Activity_TypePrioritization'!$C$17:$C$42, MATCH('1.3 Country activity results'!D51,'1.1 Activity_TypePrioritization'!$K$17:$K$42,0))</f>
        <v>Agroforestry</v>
      </c>
      <c r="D51" s="116">
        <f>LARGE('1.1 Activity_TypePrioritization'!$K$17:$K$42,ROW(A22))</f>
        <v>2.8999999999999998E-3</v>
      </c>
      <c r="E51" s="6"/>
      <c r="F51" s="4" t="str">
        <f>VLOOKUP(G51,'3.Lists scores(do not delete)'!$B$135:$C$160,2,FALSE)</f>
        <v>Waste</v>
      </c>
      <c r="G51" s="66" t="str">
        <f>INDEX('1.1 Activity_TypePrioritization'!$C$17:$C$42, MATCH('1.3 Country activity results'!H51,'1.1 Activity_TypePrioritization'!$L$17:$L$42,0))</f>
        <v>Waste treatment</v>
      </c>
      <c r="H51" s="272">
        <f>LARGE('1.1 Activity_TypePrioritization'!$L$17:$L$42,ROW(A22))</f>
        <v>2.5754285714285712</v>
      </c>
      <c r="I51" s="5"/>
      <c r="J51" s="5"/>
      <c r="K51" s="5"/>
      <c r="L51" s="5"/>
      <c r="M51" s="5"/>
      <c r="N51" s="5"/>
      <c r="O51" s="5"/>
      <c r="P51" s="5"/>
      <c r="Q51" s="5"/>
      <c r="R51" s="5"/>
      <c r="S51" s="5"/>
      <c r="T51" s="5"/>
      <c r="U51" s="5"/>
      <c r="V51" s="5"/>
      <c r="W51" s="5"/>
    </row>
    <row r="52" spans="1:23" x14ac:dyDescent="0.4">
      <c r="A52" s="5"/>
      <c r="B52" s="4" t="str">
        <f>VLOOKUP(C52,'3.Lists scores(do not delete)'!$B$135:$C$160,2,FALSE)</f>
        <v>Forestry</v>
      </c>
      <c r="C52" s="66" t="str">
        <f>INDEX('1.1 Activity_TypePrioritization'!$C$17:$C$42, MATCH('1.3 Country activity results'!D52,'1.1 Activity_TypePrioritization'!$K$17:$K$42,0))</f>
        <v>Sustainable landscape Management</v>
      </c>
      <c r="D52" s="116">
        <f>LARGE('1.1 Activity_TypePrioritization'!$K$17:$K$42,ROW(A23))</f>
        <v>2.8E-3</v>
      </c>
      <c r="E52" s="6"/>
      <c r="F52" s="4" t="str">
        <f>VLOOKUP(G52,'3.Lists scores(do not delete)'!$B$135:$C$160,2,FALSE)</f>
        <v>Transport</v>
      </c>
      <c r="G52" s="66" t="str">
        <f>INDEX('1.1 Activity_TypePrioritization'!$C$17:$C$42, MATCH('1.3 Country activity results'!H52,'1.1 Activity_TypePrioritization'!$L$17:$L$42,0))</f>
        <v xml:space="preserve">Modal shift </v>
      </c>
      <c r="H52" s="272">
        <f>LARGE('1.1 Activity_TypePrioritization'!$L$17:$L$42,ROW(A23))</f>
        <v>1.6646142857142858</v>
      </c>
      <c r="I52" s="5"/>
      <c r="J52" s="5"/>
      <c r="K52" s="5"/>
      <c r="L52" s="5"/>
      <c r="M52" s="5"/>
      <c r="N52" s="5"/>
      <c r="O52" s="5"/>
      <c r="P52" s="5"/>
      <c r="Q52" s="5"/>
      <c r="R52" s="5"/>
      <c r="S52" s="5"/>
      <c r="T52" s="5"/>
      <c r="U52" s="5"/>
      <c r="V52" s="5"/>
      <c r="W52" s="5"/>
    </row>
    <row r="53" spans="1:23" x14ac:dyDescent="0.4">
      <c r="A53" s="5"/>
      <c r="B53" s="4" t="str">
        <f>VLOOKUP(C53,'3.Lists scores(do not delete)'!$B$135:$C$160,2,FALSE)</f>
        <v>Energy</v>
      </c>
      <c r="C53" s="66" t="str">
        <f>INDEX('1.1 Activity_TypePrioritization'!$C$17:$C$42, MATCH('1.3 Country activity results'!D53,'1.1 Activity_TypePrioritization'!$K$17:$K$42,0))</f>
        <v>Large renewable energy</v>
      </c>
      <c r="D53" s="116">
        <f>LARGE('1.1 Activity_TypePrioritization'!$K$17:$K$42,ROW(A24))</f>
        <v>2.3E-3</v>
      </c>
      <c r="E53" s="6"/>
      <c r="F53" s="4" t="str">
        <f>VLOOKUP(G53,'3.Lists scores(do not delete)'!$B$135:$C$160,2,FALSE)</f>
        <v>Transport</v>
      </c>
      <c r="G53" s="66" t="str">
        <f>INDEX('1.1 Activity_TypePrioritization'!$C$17:$C$42, MATCH('1.3 Country activity results'!H53,'1.1 Activity_TypePrioritization'!$L$17:$L$42,0))</f>
        <v>EV Deployment</v>
      </c>
      <c r="H53" s="272">
        <f>LARGE('1.1 Activity_TypePrioritization'!$L$17:$L$42,ROW(A24))</f>
        <v>1.6645142857142858</v>
      </c>
      <c r="I53" s="5"/>
      <c r="J53" s="5"/>
      <c r="K53" s="5"/>
      <c r="L53" s="5"/>
      <c r="M53" s="5"/>
      <c r="N53" s="5"/>
      <c r="O53" s="5"/>
      <c r="P53" s="5"/>
      <c r="Q53" s="5"/>
      <c r="R53" s="5"/>
      <c r="S53" s="5"/>
      <c r="T53" s="5"/>
      <c r="U53" s="5"/>
      <c r="V53" s="5"/>
      <c r="W53" s="5"/>
    </row>
    <row r="54" spans="1:23" x14ac:dyDescent="0.4">
      <c r="A54" s="5"/>
      <c r="B54" s="4" t="str">
        <f>VLOOKUP(C54,'3.Lists scores(do not delete)'!$B$135:$C$160,2,FALSE)</f>
        <v>Agriculture</v>
      </c>
      <c r="C54" s="66" t="str">
        <f>INDEX('1.1 Activity_TypePrioritization'!$C$17:$C$42, MATCH('1.3 Country activity results'!D54,'1.1 Activity_TypePrioritization'!$K$17:$K$42,0))</f>
        <v>Farm management</v>
      </c>
      <c r="D54" s="116">
        <f>LARGE('1.1 Activity_TypePrioritization'!$K$17:$K$42,ROW(A25))</f>
        <v>2E-3</v>
      </c>
      <c r="E54" s="6"/>
      <c r="F54" s="4" t="str">
        <f>VLOOKUP(G54,'3.Lists scores(do not delete)'!$B$135:$C$160,2,FALSE)</f>
        <v>Transport</v>
      </c>
      <c r="G54" s="66" t="str">
        <f>INDEX('1.1 Activity_TypePrioritization'!$C$17:$C$42, MATCH('1.3 Country activity results'!H54,'1.1 Activity_TypePrioritization'!$L$17:$L$42,0))</f>
        <v>Fuel switching</v>
      </c>
      <c r="H54" s="272">
        <f>LARGE('1.1 Activity_TypePrioritization'!$L$17:$L$42,ROW(A25))</f>
        <v>1.6644142857142858</v>
      </c>
      <c r="I54" s="5"/>
      <c r="J54" s="5"/>
      <c r="K54" s="5"/>
      <c r="L54" s="5"/>
      <c r="M54" s="5"/>
      <c r="N54" s="5"/>
      <c r="O54" s="5"/>
      <c r="P54" s="5"/>
      <c r="Q54" s="5"/>
      <c r="R54" s="5"/>
      <c r="S54" s="5"/>
      <c r="T54" s="5"/>
      <c r="U54" s="5"/>
      <c r="V54" s="5"/>
      <c r="W54" s="5"/>
    </row>
    <row r="55" spans="1:23" ht="20.25" thickBot="1" x14ac:dyDescent="0.45">
      <c r="A55" s="5"/>
      <c r="B55" s="264" t="str">
        <f>VLOOKUP(C55,'3.Lists scores(do not delete)'!$B$135:$C$160,2,FALSE)</f>
        <v>Agriculture</v>
      </c>
      <c r="C55" s="273" t="str">
        <f>INDEX('1.1 Activity_TypePrioritization'!$C$17:$C$42, MATCH('1.3 Country activity results'!D55,'1.1 Activity_TypePrioritization'!$K$17:$K$42,0))</f>
        <v>Improved agricultural land management</v>
      </c>
      <c r="D55" s="118">
        <f>LARGE('1.1 Activity_TypePrioritization'!$K$17:$K$42,ROW(A26))</f>
        <v>1.9E-3</v>
      </c>
      <c r="E55" s="6"/>
      <c r="F55" s="264" t="str">
        <f>VLOOKUP(G55,'3.Lists scores(do not delete)'!$B$135:$C$160,2,FALSE)</f>
        <v>Transport</v>
      </c>
      <c r="G55" s="273" t="str">
        <f>INDEX('1.1 Activity_TypePrioritization'!$C$17:$C$42, MATCH('1.3 Country activity results'!H55,'1.1 Activity_TypePrioritization'!$L$17:$L$42,0))</f>
        <v>Public transport improvement</v>
      </c>
      <c r="H55" s="275">
        <f>LARGE('1.1 Activity_TypePrioritization'!$L$17:$L$42,ROW(A26))</f>
        <v>1.6643142857142859</v>
      </c>
      <c r="I55" s="5"/>
      <c r="J55" s="5"/>
      <c r="K55" s="5"/>
      <c r="L55" s="5"/>
      <c r="M55" s="5"/>
      <c r="N55" s="5"/>
      <c r="O55" s="5"/>
      <c r="P55" s="5"/>
      <c r="Q55" s="5"/>
      <c r="R55" s="5"/>
      <c r="S55" s="5"/>
      <c r="T55" s="5"/>
      <c r="U55" s="5"/>
      <c r="V55" s="5"/>
      <c r="W55" s="5"/>
    </row>
    <row r="56" spans="1:23" ht="20.25" thickBot="1" x14ac:dyDescent="0.45">
      <c r="A56" s="5"/>
      <c r="B56" s="6"/>
      <c r="C56" s="6"/>
      <c r="D56" s="62"/>
      <c r="E56" s="6"/>
      <c r="F56" s="6"/>
      <c r="G56" s="6"/>
      <c r="H56" s="67"/>
      <c r="I56" s="5"/>
      <c r="J56" s="5"/>
      <c r="K56" s="5"/>
      <c r="L56" s="5"/>
      <c r="M56" s="5"/>
      <c r="N56" s="5"/>
      <c r="O56" s="5"/>
      <c r="P56" s="5"/>
      <c r="Q56" s="5"/>
      <c r="R56" s="5"/>
      <c r="S56" s="5"/>
      <c r="T56" s="5"/>
      <c r="U56" s="5"/>
      <c r="V56" s="5"/>
      <c r="W56" s="5"/>
    </row>
    <row r="57" spans="1:23" ht="28.5" thickBot="1" x14ac:dyDescent="0.3">
      <c r="A57" s="5"/>
      <c r="B57" s="534" t="s">
        <v>189</v>
      </c>
      <c r="C57" s="535"/>
      <c r="D57" s="535"/>
      <c r="E57" s="535"/>
      <c r="F57" s="535"/>
      <c r="G57" s="535"/>
      <c r="H57" s="536"/>
      <c r="I57" s="5"/>
      <c r="J57" s="5"/>
      <c r="K57" s="5"/>
      <c r="L57" s="5"/>
      <c r="M57" s="5"/>
      <c r="N57" s="5"/>
      <c r="O57" s="5"/>
      <c r="P57" s="5"/>
      <c r="Q57" s="5"/>
      <c r="R57" s="5"/>
      <c r="S57" s="5"/>
      <c r="T57" s="5"/>
      <c r="U57" s="5"/>
      <c r="V57" s="5"/>
      <c r="W57" s="5"/>
    </row>
    <row r="58" spans="1:23" x14ac:dyDescent="0.4">
      <c r="A58" s="5"/>
      <c r="B58" s="6"/>
      <c r="C58" s="6"/>
      <c r="D58" s="62"/>
      <c r="E58" s="6"/>
      <c r="F58" s="6"/>
      <c r="G58" s="6"/>
      <c r="H58" s="67"/>
      <c r="I58" s="5"/>
      <c r="J58" s="5"/>
      <c r="K58" s="5"/>
      <c r="L58" s="5"/>
      <c r="M58" s="5"/>
      <c r="N58" s="5"/>
      <c r="O58" s="5"/>
      <c r="P58" s="5"/>
      <c r="Q58" s="5"/>
      <c r="R58" s="5"/>
      <c r="S58" s="5"/>
      <c r="T58" s="5"/>
      <c r="U58" s="5"/>
      <c r="V58" s="5"/>
      <c r="W58" s="5"/>
    </row>
    <row r="59" spans="1:23" x14ac:dyDescent="0.4">
      <c r="A59" s="5"/>
      <c r="B59" s="6"/>
      <c r="C59" s="6"/>
      <c r="D59" s="62"/>
      <c r="E59" s="6"/>
      <c r="F59" s="6"/>
      <c r="G59" s="6"/>
      <c r="H59" s="67"/>
      <c r="I59" s="5"/>
      <c r="J59" s="5"/>
      <c r="K59" s="5"/>
      <c r="L59" s="5"/>
      <c r="M59" s="5"/>
      <c r="N59" s="5"/>
      <c r="O59" s="5"/>
      <c r="P59" s="5"/>
      <c r="Q59" s="5"/>
      <c r="R59" s="5"/>
      <c r="S59" s="5"/>
      <c r="T59" s="5"/>
      <c r="U59" s="5"/>
      <c r="V59" s="5"/>
      <c r="W59" s="5"/>
    </row>
    <row r="60" spans="1:23" x14ac:dyDescent="0.4">
      <c r="A60" s="5"/>
      <c r="B60" s="6"/>
      <c r="C60" s="6"/>
      <c r="D60" s="62"/>
      <c r="E60" s="6"/>
      <c r="F60" s="6"/>
      <c r="G60" s="6"/>
      <c r="H60" s="67"/>
      <c r="I60" s="5"/>
      <c r="J60" s="5"/>
      <c r="K60" s="5"/>
      <c r="L60" s="5"/>
      <c r="M60" s="5"/>
      <c r="N60" s="5"/>
      <c r="O60" s="5"/>
      <c r="P60" s="5"/>
      <c r="Q60" s="5"/>
      <c r="R60" s="5"/>
      <c r="S60" s="5"/>
      <c r="T60" s="5"/>
      <c r="U60" s="5"/>
      <c r="V60" s="5"/>
      <c r="W60" s="5"/>
    </row>
    <row r="61" spans="1:23" x14ac:dyDescent="0.4">
      <c r="A61" s="5"/>
      <c r="B61" s="6"/>
      <c r="C61" s="6"/>
      <c r="D61" s="62"/>
      <c r="E61" s="6"/>
      <c r="F61" s="6"/>
      <c r="G61" s="6"/>
      <c r="H61" s="67"/>
      <c r="I61" s="5"/>
      <c r="J61" s="5"/>
      <c r="K61" s="5"/>
      <c r="L61" s="5"/>
      <c r="M61" s="5"/>
      <c r="N61" s="5"/>
      <c r="O61" s="5"/>
      <c r="P61" s="5"/>
      <c r="Q61" s="5"/>
      <c r="R61" s="5"/>
      <c r="S61" s="5"/>
      <c r="T61" s="5"/>
      <c r="U61" s="5"/>
      <c r="V61" s="5"/>
      <c r="W61" s="5"/>
    </row>
    <row r="62" spans="1:23" x14ac:dyDescent="0.4">
      <c r="A62" s="5"/>
      <c r="B62" s="6"/>
      <c r="C62" s="6"/>
      <c r="D62" s="62"/>
      <c r="E62" s="6"/>
      <c r="F62" s="6"/>
      <c r="G62" s="6"/>
      <c r="H62" s="67"/>
      <c r="I62" s="5"/>
      <c r="J62" s="5"/>
      <c r="K62" s="5"/>
      <c r="L62" s="5"/>
      <c r="M62" s="5"/>
      <c r="N62" s="5"/>
      <c r="O62" s="5"/>
      <c r="P62" s="5"/>
      <c r="Q62" s="5"/>
      <c r="R62" s="5"/>
      <c r="S62" s="5"/>
      <c r="T62" s="5"/>
      <c r="U62" s="5"/>
      <c r="V62" s="5"/>
      <c r="W62" s="5"/>
    </row>
    <row r="63" spans="1:23" x14ac:dyDescent="0.4">
      <c r="A63" s="5"/>
      <c r="B63" s="6"/>
      <c r="C63" s="6"/>
      <c r="D63" s="62"/>
      <c r="E63" s="6"/>
      <c r="F63" s="6"/>
      <c r="G63" s="6"/>
      <c r="H63" s="67"/>
      <c r="I63" s="5"/>
      <c r="J63" s="5"/>
      <c r="K63" s="5"/>
      <c r="L63" s="5"/>
      <c r="M63" s="5"/>
      <c r="N63" s="5"/>
      <c r="O63" s="5"/>
      <c r="P63" s="5"/>
      <c r="Q63" s="5"/>
      <c r="R63" s="5"/>
      <c r="S63" s="5"/>
      <c r="T63" s="5"/>
      <c r="U63" s="5"/>
      <c r="V63" s="5"/>
      <c r="W63" s="5"/>
    </row>
    <row r="64" spans="1:23" x14ac:dyDescent="0.4">
      <c r="A64" s="5"/>
      <c r="B64" s="6"/>
      <c r="C64" s="6"/>
      <c r="D64" s="62"/>
      <c r="E64" s="6"/>
      <c r="F64" s="6"/>
      <c r="G64" s="6"/>
      <c r="H64" s="67"/>
      <c r="I64" s="5"/>
      <c r="J64" s="5"/>
      <c r="K64" s="5"/>
      <c r="L64" s="5"/>
      <c r="M64" s="5"/>
      <c r="N64" s="5"/>
      <c r="O64" s="5"/>
      <c r="P64" s="5"/>
      <c r="Q64" s="5"/>
      <c r="R64" s="5"/>
      <c r="S64" s="5"/>
      <c r="T64" s="5"/>
      <c r="U64" s="5"/>
      <c r="V64" s="5"/>
      <c r="W64" s="5"/>
    </row>
  </sheetData>
  <sheetProtection algorithmName="SHA-512" hashValue="aGrYMH4OdlGgBJsk2AkXR8Un0F3ual5lymygnQnR8dt/DrKynXq89bt2/NGfgoQ89qZ1pmS3Smv0iYI0l0QZjg==" saltValue="VM36UZKIib2Iaq67nyOjTw==" spinCount="100000" sheet="1" objects="1" scenarios="1"/>
  <sortState ref="G3:I28">
    <sortCondition descending="1" ref="I3:I28"/>
  </sortState>
  <mergeCells count="1">
    <mergeCell ref="B57:H57"/>
  </mergeCells>
  <conditionalFormatting sqref="C30:D55">
    <cfRule type="colorScale" priority="2">
      <colorScale>
        <cfvo type="min"/>
        <cfvo type="percentile" val="50"/>
        <cfvo type="max"/>
        <color rgb="FFF8696B"/>
        <color rgb="FFFFEB84"/>
        <color rgb="FF63BE7B"/>
      </colorScale>
    </cfRule>
  </conditionalFormatting>
  <conditionalFormatting sqref="D3:D28">
    <cfRule type="colorScale" priority="3">
      <colorScale>
        <cfvo type="min"/>
        <cfvo type="percentile" val="50"/>
        <cfvo type="max"/>
        <color rgb="FFFF0000"/>
        <color rgb="FFFFFF00"/>
        <color rgb="FF00FF00"/>
      </colorScale>
    </cfRule>
  </conditionalFormatting>
  <conditionalFormatting sqref="G30:H55">
    <cfRule type="colorScale" priority="1">
      <colorScale>
        <cfvo type="min"/>
        <cfvo type="percentile" val="50"/>
        <cfvo type="max"/>
        <color rgb="FFF8696B"/>
        <color rgb="FFFFEB84"/>
        <color rgb="FF63BE7B"/>
      </colorScale>
    </cfRule>
  </conditionalFormatting>
  <conditionalFormatting sqref="I2:I28">
    <cfRule type="colorScale" priority="6">
      <colorScale>
        <cfvo type="min"/>
        <cfvo type="percentile" val="50"/>
        <cfvo type="max"/>
        <color rgb="FFFF0000"/>
        <color rgb="FFFFFF00"/>
        <color rgb="FF00FF00"/>
      </colorScale>
    </cfRule>
  </conditionalFormatting>
  <dataValidations disablePrompts="1" count="1">
    <dataValidation type="list" allowBlank="1" showInputMessage="1" showErrorMessage="1" sqref="C3:C28 H3:H28" xr:uid="{37A41F84-7D47-444E-AD7B-2FF9021B8CA2}">
      <formula1>INDIRECT(B3)</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F27FF96-5C61-4602-AADC-5771DA188C5B}">
          <x14:formula1>
            <xm:f>'3.Lists scores(do not delete)'!$A$2:$A$7</xm:f>
          </x14:formula1>
          <xm:sqref>B3:B28 G3:G28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84c8c59-755d-4516-b8d2-1621b38262b4" xsi:nil="true"/>
    <o53a3853a0304e47be5f246e3687f6db xmlns="2d7aea67-fd5b-4b6f-9787-c3a6a229ee41">
      <Terms xmlns="http://schemas.microsoft.com/office/infopath/2007/PartnerControls"/>
    </o53a3853a0304e47be5f246e3687f6db>
    <ge9523c06b1442f3bdc9511e856f55d6 xmlns="2d7aea67-fd5b-4b6f-9787-c3a6a229ee41">
      <Terms xmlns="http://schemas.microsoft.com/office/infopath/2007/PartnerControls"/>
    </ge9523c06b1442f3bdc9511e856f55d6>
    <m7206992d5d245c29b1b9bf055481b7d xmlns="e2c45029-6eb1-43af-8e9a-ddd19d6e0c24">
      <Terms xmlns="http://schemas.microsoft.com/office/infopath/2007/PartnerControls"/>
    </m7206992d5d245c29b1b9bf055481b7d>
    <_dlc_DocIdPersistId xmlns="f903e698-d9e5-4145-b3e0-363ca85c6576" xsi:nil="true"/>
    <f8424ca25d8645479a7e8bf160fb009e xmlns="e2c45029-6eb1-43af-8e9a-ddd19d6e0c24">
      <Terms xmlns="http://schemas.microsoft.com/office/infopath/2007/PartnerControls"/>
    </f8424ca25d8645479a7e8bf160fb009e>
    <nd147ccf88e4455990e8620a67dcb4ac xmlns="2d7aea67-fd5b-4b6f-9787-c3a6a229ee41">
      <Terms xmlns="http://schemas.microsoft.com/office/infopath/2007/PartnerControls"/>
    </nd147ccf88e4455990e8620a67dcb4ac>
    <_dlc_DocId xmlns="f903e698-d9e5-4145-b3e0-363ca85c6576">YJYWPKYNPYXJ-1321501647-195</_dlc_DocId>
    <_dlc_DocIdUrl xmlns="f903e698-d9e5-4145-b3e0-363ca85c6576">
      <Url>https://gizonline.sharepoint.com/sites/group_1322/_layouts/15/DocIdRedir.aspx?ID=YJYWPKYNPYXJ-1321501647-195</Url>
      <Description>YJYWPKYNPYXJ-1321501647-195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IDA Document" ma:contentTypeID="0x010100353EAF357E884F46A474DA4F9AB63C5A005D545715F9D87642A3EC031E6DC2EA52" ma:contentTypeVersion="22" ma:contentTypeDescription="Document with IDA metadata" ma:contentTypeScope="" ma:versionID="0a2e03f7e771859c47e121cb4870eca7">
  <xsd:schema xmlns:xsd="http://www.w3.org/2001/XMLSchema" xmlns:xs="http://www.w3.org/2001/XMLSchema" xmlns:p="http://schemas.microsoft.com/office/2006/metadata/properties" xmlns:ns2="f903e698-d9e5-4145-b3e0-363ca85c6576" xmlns:ns3="e2c45029-6eb1-43af-8e9a-ddd19d6e0c24" xmlns:ns4="484c8c59-755d-4516-b8d2-1621b38262b4" xmlns:ns5="2d7aea67-fd5b-4b6f-9787-c3a6a229ee41" xmlns:ns6="0cd8c374-d410-4b7d-b7bf-e30a964d36d9" targetNamespace="http://schemas.microsoft.com/office/2006/metadata/properties" ma:root="true" ma:fieldsID="14b12d05f833a9c41f7ba34d34ec12b5" ns2:_="" ns3:_="" ns4:_="" ns5:_="" ns6:_="">
    <xsd:import namespace="f903e698-d9e5-4145-b3e0-363ca85c6576"/>
    <xsd:import namespace="e2c45029-6eb1-43af-8e9a-ddd19d6e0c24"/>
    <xsd:import namespace="484c8c59-755d-4516-b8d2-1621b38262b4"/>
    <xsd:import namespace="2d7aea67-fd5b-4b6f-9787-c3a6a229ee41"/>
    <xsd:import namespace="0cd8c374-d410-4b7d-b7bf-e30a964d36d9"/>
    <xsd:element name="properties">
      <xsd:complexType>
        <xsd:sequence>
          <xsd:element name="documentManagement">
            <xsd:complexType>
              <xsd:all>
                <xsd:element ref="ns2:_dlc_DocId" minOccurs="0"/>
                <xsd:element ref="ns2:_dlc_DocIdUrl" minOccurs="0"/>
                <xsd:element ref="ns2:_dlc_DocIdPersistId" minOccurs="0"/>
                <xsd:element ref="ns3:f8424ca25d8645479a7e8bf160fb009e" minOccurs="0"/>
                <xsd:element ref="ns4:TaxCatchAll" minOccurs="0"/>
                <xsd:element ref="ns4:TaxCatchAllLabel" minOccurs="0"/>
                <xsd:element ref="ns5:ge9523c06b1442f3bdc9511e856f55d6" minOccurs="0"/>
                <xsd:element ref="ns5:o53a3853a0304e47be5f246e3687f6db" minOccurs="0"/>
                <xsd:element ref="ns3:m7206992d5d245c29b1b9bf055481b7d" minOccurs="0"/>
                <xsd:element ref="ns5:nd147ccf88e4455990e8620a67dcb4ac" minOccurs="0"/>
                <xsd:element ref="ns2:SharedWithUsers" minOccurs="0"/>
                <xsd:element ref="ns2:SharedWithDetails" minOccurs="0"/>
                <xsd:element ref="ns6:MediaServiceMetadata" minOccurs="0"/>
                <xsd:element ref="ns6:MediaServiceFastMetadata" minOccurs="0"/>
                <xsd:element ref="ns6:MediaServiceDateTaken" minOccurs="0"/>
                <xsd:element ref="ns6:MediaLengthInSeconds" minOccurs="0"/>
                <xsd:element ref="ns6:MediaServiceObjectDetectorVersions" minOccurs="0"/>
                <xsd:element ref="ns6:MediaServiceGenerationTime" minOccurs="0"/>
                <xsd:element ref="ns6:MediaServiceEventHashCode"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03e698-d9e5-4145-b3e0-363ca85c6576"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dexed="true"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false">
      <xsd:simpleType>
        <xsd:restriction base="dms:Boolean"/>
      </xsd:simpleType>
    </xsd:element>
    <xsd:element name="SharedWithUsers" ma:index="2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c45029-6eb1-43af-8e9a-ddd19d6e0c24" elementFormDefault="qualified">
    <xsd:import namespace="http://schemas.microsoft.com/office/2006/documentManagement/types"/>
    <xsd:import namespace="http://schemas.microsoft.com/office/infopath/2007/PartnerControls"/>
    <xsd:element name="f8424ca25d8645479a7e8bf160fb009e" ma:index="11" nillable="true" ma:taxonomy="true" ma:internalName="f8424ca25d8645479a7e8bf160fb009e" ma:taxonomyFieldName="RelatedAdditionalKeywords" ma:displayName="RelatedAdditionalKeywords" ma:readOnly="false" ma:fieldId="{f8424ca2-5d86-4547-9a7e-8bf160fb009e}" ma:taxonomyMulti="true" ma:sspId="0aed264e-563a-469a-8ebe-271e849ec10c" ma:termSetId="9de170e7-6b49-4f22-bfd1-e55c04a597ae" ma:anchorId="00000000-0000-0000-0000-000000000000" ma:open="true" ma:isKeyword="false">
      <xsd:complexType>
        <xsd:sequence>
          <xsd:element ref="pc:Terms" minOccurs="0" maxOccurs="1"/>
        </xsd:sequence>
      </xsd:complexType>
    </xsd:element>
    <xsd:element name="m7206992d5d245c29b1b9bf055481b7d" ma:index="19" nillable="true" ma:taxonomy="true" ma:internalName="m7206992d5d245c29b1b9bf055481b7d" ma:taxonomyFieldName="RelatedRegions" ma:displayName="RelatedRegions" ma:readOnly="false" ma:fieldId="{67206992-d5d2-45c2-9b1b-9bf055481b7d}" ma:taxonomyMulti="true" ma:sspId="0aed264e-563a-469a-8ebe-271e849ec10c" ma:termSetId="f0c213a5-5882-4d87-9b49-530111a9ba5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84c8c59-755d-4516-b8d2-1621b38262b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eb1628a-5f0b-4a69-888f-3caeba770d01}" ma:internalName="TaxCatchAll" ma:readOnly="false" ma:showField="CatchAllData" ma:web="f903e698-d9e5-4145-b3e0-363ca85c6576">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feb1628a-5f0b-4a69-888f-3caeba770d01}" ma:internalName="TaxCatchAllLabel" ma:readOnly="true" ma:showField="CatchAllDataLabel" ma:web="f903e698-d9e5-4145-b3e0-363ca85c657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d7aea67-fd5b-4b6f-9787-c3a6a229ee41" elementFormDefault="qualified">
    <xsd:import namespace="http://schemas.microsoft.com/office/2006/documentManagement/types"/>
    <xsd:import namespace="http://schemas.microsoft.com/office/infopath/2007/PartnerControls"/>
    <xsd:element name="ge9523c06b1442f3bdc9511e856f55d6" ma:index="15" nillable="true" ma:taxonomy="true" ma:internalName="ge9523c06b1442f3bdc9511e856f55d6" ma:taxonomyFieldName="RelatedOrganisations" ma:displayName="RelatedOrganisations" ma:readOnly="false" ma:fieldId="{0e9523c0-6b14-42f3-bdc9-511e856f55d6}" ma:taxonomyMulti="true" ma:sspId="0aed264e-563a-469a-8ebe-271e849ec10c" ma:termSetId="5e9c49e9-8490-421e-b253-d3ab8443ffbe" ma:anchorId="00000000-0000-0000-0000-000000000000" ma:open="false" ma:isKeyword="false">
      <xsd:complexType>
        <xsd:sequence>
          <xsd:element ref="pc:Terms" minOccurs="0" maxOccurs="1"/>
        </xsd:sequence>
      </xsd:complexType>
    </xsd:element>
    <xsd:element name="o53a3853a0304e47be5f246e3687f6db" ma:index="17" nillable="true" ma:taxonomy="true" ma:internalName="o53a3853a0304e47be5f246e3687f6db" ma:taxonomyFieldName="RelatedSectorNetworks" ma:displayName="RelatedSectorNetworks" ma:readOnly="false" ma:fieldId="{853a3853-a030-4e47-be5f-246e3687f6db}" ma:taxonomyMulti="true" ma:sspId="0aed264e-563a-469a-8ebe-271e849ec10c" ma:termSetId="c6419ea4-789b-4c2c-85a8-a396a7a3add8" ma:anchorId="00000000-0000-0000-0000-000000000000" ma:open="false" ma:isKeyword="false">
      <xsd:complexType>
        <xsd:sequence>
          <xsd:element ref="pc:Terms" minOccurs="0" maxOccurs="1"/>
        </xsd:sequence>
      </xsd:complexType>
    </xsd:element>
    <xsd:element name="nd147ccf88e4455990e8620a67dcb4ac" ma:index="21" nillable="true" ma:taxonomy="true" ma:internalName="nd147ccf88e4455990e8620a67dcb4ac" ma:taxonomyFieldName="RelatedTopics" ma:displayName="RelatedTopics" ma:readOnly="false" ma:fieldId="{7d147ccf-88e4-4559-90e8-620a67dcb4ac}" ma:taxonomyMulti="true" ma:sspId="0aed264e-563a-469a-8ebe-271e849ec10c" ma:termSetId="f3c4c3a4-1945-4052-b7a0-c8142a114f1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d8c374-d410-4b7d-b7bf-e30a964d36d9"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DateTaken" ma:index="27" nillable="true" ma:displayName="MediaServiceDateTaken" ma:hidden="true" ma:indexed="true" ma:internalName="MediaServiceDateTaken"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481208D9-916B-4169-9ED1-898077EFF7AD}">
  <ds:schemaRefs>
    <ds:schemaRef ds:uri="http://schemas.microsoft.com/office/2006/documentManagement/types"/>
    <ds:schemaRef ds:uri="http://schemas.microsoft.com/office/2006/metadata/properties"/>
    <ds:schemaRef ds:uri="6538d20f-3e0f-48cf-9ceb-ad4fd473eecd"/>
    <ds:schemaRef ds:uri="http://purl.org/dc/elements/1.1/"/>
    <ds:schemaRef ds:uri="http://schemas.openxmlformats.org/package/2006/metadata/core-properties"/>
    <ds:schemaRef ds:uri="http://purl.org/dc/terms/"/>
    <ds:schemaRef ds:uri="http://schemas.microsoft.com/office/infopath/2007/PartnerControls"/>
    <ds:schemaRef ds:uri="61a67ef1-de2c-416d-8979-d7e1d50bc28d"/>
    <ds:schemaRef ds:uri="http://www.w3.org/XML/1998/namespace"/>
    <ds:schemaRef ds:uri="http://purl.org/dc/dcmitype/"/>
  </ds:schemaRefs>
</ds:datastoreItem>
</file>

<file path=customXml/itemProps2.xml><?xml version="1.0" encoding="utf-8"?>
<ds:datastoreItem xmlns:ds="http://schemas.openxmlformats.org/officeDocument/2006/customXml" ds:itemID="{06813F0B-6A5E-4F35-8708-AF5AC960D355}"/>
</file>

<file path=customXml/itemProps3.xml><?xml version="1.0" encoding="utf-8"?>
<ds:datastoreItem xmlns:ds="http://schemas.openxmlformats.org/officeDocument/2006/customXml" ds:itemID="{A1534512-70CA-4446-B684-1A92569FD710}"/>
</file>

<file path=customXml/itemProps4.xml><?xml version="1.0" encoding="utf-8"?>
<ds:datastoreItem xmlns:ds="http://schemas.openxmlformats.org/officeDocument/2006/customXml" ds:itemID="{FC6D387F-8CFC-4642-A060-5BEC67BD7A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BACKGROUND</vt:lpstr>
      <vt:lpstr>INSTRUCTIONS</vt:lpstr>
      <vt:lpstr>MENU</vt:lpstr>
      <vt:lpstr>0.A. Country's SDG profile</vt:lpstr>
      <vt:lpstr>0.B Country's GHG &amp; NDC Profile</vt:lpstr>
      <vt:lpstr>1.0 Activity Attractiveness</vt:lpstr>
      <vt:lpstr>1.1 Activity_TypePrioritization</vt:lpstr>
      <vt:lpstr>1.2 Dashboard (country profile)</vt:lpstr>
      <vt:lpstr>1.3 Country activity results</vt:lpstr>
      <vt:lpstr>2.1 Activity_design_assessment</vt:lpstr>
      <vt:lpstr>2.2 Activity design results </vt:lpstr>
      <vt:lpstr>3.Lists scores(do not delete)</vt:lpstr>
      <vt:lpstr>AGRICULTURE</vt:lpstr>
      <vt:lpstr>ENERGY</vt:lpstr>
      <vt:lpstr>FORESTRY</vt:lpstr>
      <vt:lpstr>INDUSTRY</vt:lpstr>
      <vt:lpstr>TRANSPORT</vt:lpstr>
      <vt:lpstr>WASTE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Matias RYBERG</dc:creator>
  <cp:keywords/>
  <dc:description/>
  <cp:lastModifiedBy>Lorena</cp:lastModifiedBy>
  <cp:revision/>
  <dcterms:created xsi:type="dcterms:W3CDTF">2024-10-09T13:55:53Z</dcterms:created>
  <dcterms:modified xsi:type="dcterms:W3CDTF">2025-01-09T20:55:56Z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0x010100353EAF357E884F46A474DA4F9AB63C5A005D545715F9D87642A3EC031E6DC2EA52</vt:lpwstr>
  </property>
  <property fmtid="{D5CDD505-2E9C-101B-9397-08002B2CF9AE}" pid="3" name="MediaServiceImageTags">
    <vt:lpwstr/>
  </property>
  <property fmtid="{D5CDD505-2E9C-101B-9397-08002B2CF9AE}" pid="4" name="_dlc_DocIdItemGuid">
    <vt:lpwstr>55a15211-03c3-47c6-9a52-572648dff28b</vt:lpwstr>
  </property>
</Properties>
</file>