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tor_anj\Desktop\NEO\"/>
    </mc:Choice>
  </mc:AlternateContent>
  <xr:revisionPtr revIDLastSave="0" documentId="13_ncr:1_{154C69F8-9135-4D70-9041-92399348FBD0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Budget Monitoring" sheetId="2" r:id="rId1"/>
    <sheet name="1st Settlement " sheetId="4" r:id="rId2"/>
    <sheet name="2nd Settlement" sheetId="6" r:id="rId3"/>
    <sheet name="5-Review Comments" sheetId="11" state="hidden" r:id="rId4"/>
    <sheet name="Consultants" sheetId="12" r:id="rId5"/>
    <sheet name="Salary breakdown" sheetId="13" r:id="rId6"/>
    <sheet name="Asset Register" sheetId="9" r:id="rId7"/>
    <sheet name="Review comments" sheetId="5" state="hidden" r:id="rId8"/>
    <sheet name="EMP Status" sheetId="1" state="hidden" r:id="rId9"/>
  </sheets>
  <definedNames>
    <definedName name="_xlnm.Print_Area" localSheetId="1">'1st Settlement '!$A$1:$H$89</definedName>
    <definedName name="_xlnm.Print_Area" localSheetId="2">'2nd Settlement'!$A$1:$H$94</definedName>
    <definedName name="_xlnm.Print_Area" localSheetId="3">'5-Review Comments'!$A$1:$H$133</definedName>
    <definedName name="_xlnm.Print_Area" localSheetId="8">'EMP Status'!$A$1:$I$12</definedName>
    <definedName name="_xlnm.Print_Area" localSheetId="5">'Salary breakdown'!$A$34:$G$35</definedName>
    <definedName name="_xlnm.Print_Titles" localSheetId="0">'Budget Monitoring'!$3:$3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6" l="1"/>
  <c r="H15" i="6"/>
  <c r="H16" i="6"/>
  <c r="H17" i="6"/>
  <c r="H18" i="6" s="1"/>
  <c r="H19" i="6" s="1"/>
  <c r="H20" i="6"/>
  <c r="H21" i="6"/>
  <c r="H22" i="6" s="1"/>
  <c r="H23" i="6"/>
  <c r="H24" i="6"/>
  <c r="H25" i="6"/>
  <c r="H26" i="6"/>
  <c r="H27" i="6"/>
  <c r="H28" i="6"/>
  <c r="H29" i="6"/>
  <c r="H30" i="6" s="1"/>
  <c r="H31" i="6" s="1"/>
  <c r="H32" i="6"/>
  <c r="H33" i="6"/>
  <c r="H34" i="6" s="1"/>
  <c r="H35" i="6"/>
  <c r="H36" i="6"/>
  <c r="H37" i="6"/>
  <c r="H38" i="6"/>
  <c r="H39" i="6"/>
  <c r="H40" i="6"/>
  <c r="H41" i="6"/>
  <c r="H42" i="6" s="1"/>
  <c r="H43" i="6" s="1"/>
  <c r="H44" i="6"/>
  <c r="H45" i="6"/>
  <c r="H46" i="6" s="1"/>
  <c r="H47" i="6"/>
  <c r="H48" i="6"/>
  <c r="H49" i="6"/>
  <c r="H50" i="6"/>
  <c r="H51" i="6"/>
  <c r="H52" i="6"/>
  <c r="H53" i="6"/>
  <c r="H54" i="6" s="1"/>
  <c r="H55" i="6" s="1"/>
  <c r="H56" i="6"/>
  <c r="H57" i="6"/>
  <c r="H58" i="6" s="1"/>
  <c r="H59" i="6"/>
  <c r="H60" i="6"/>
  <c r="H61" i="6"/>
  <c r="H62" i="6"/>
  <c r="H63" i="6"/>
  <c r="H64" i="6"/>
  <c r="H65" i="6"/>
  <c r="H41" i="4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I14" i="13" l="1"/>
  <c r="H14" i="13"/>
  <c r="M14" i="13" s="1"/>
  <c r="I13" i="13"/>
  <c r="H13" i="13"/>
  <c r="I12" i="13"/>
  <c r="H12" i="13"/>
  <c r="I11" i="13"/>
  <c r="H11" i="13"/>
  <c r="I10" i="13"/>
  <c r="H10" i="13"/>
  <c r="I9" i="13"/>
  <c r="H9" i="13"/>
  <c r="I8" i="13"/>
  <c r="H8" i="13"/>
  <c r="I7" i="13"/>
  <c r="H7" i="13"/>
  <c r="M10" i="13" l="1"/>
  <c r="J12" i="13"/>
  <c r="M12" i="13"/>
  <c r="M8" i="13"/>
  <c r="M7" i="13"/>
  <c r="J10" i="13"/>
  <c r="M11" i="13"/>
  <c r="M13" i="13"/>
  <c r="J8" i="13"/>
  <c r="M9" i="13"/>
  <c r="J14" i="13"/>
  <c r="J7" i="13"/>
  <c r="J9" i="13"/>
  <c r="J11" i="13"/>
  <c r="J13" i="13"/>
  <c r="F133" i="11" l="1"/>
  <c r="H112" i="11" s="1"/>
  <c r="H115" i="11" s="1"/>
  <c r="G77" i="11"/>
  <c r="G55" i="11"/>
  <c r="G54" i="11"/>
  <c r="G28" i="11"/>
  <c r="G27" i="11"/>
  <c r="G25" i="11"/>
  <c r="G21" i="11"/>
  <c r="W19" i="11"/>
  <c r="G16" i="11"/>
  <c r="G14" i="11"/>
  <c r="F15" i="9"/>
  <c r="G92" i="11" l="1"/>
  <c r="I60" i="2" l="1"/>
  <c r="I63" i="2" s="1"/>
  <c r="K60" i="2"/>
  <c r="K63" i="2" s="1"/>
  <c r="L60" i="2"/>
  <c r="L63" i="2"/>
  <c r="K64" i="2"/>
  <c r="L64" i="2"/>
  <c r="K65" i="2" l="1"/>
  <c r="L65" i="2"/>
  <c r="W9" i="2" l="1"/>
  <c r="W13" i="2"/>
  <c r="W26" i="2"/>
  <c r="W30" i="2"/>
  <c r="W32" i="2"/>
  <c r="W34" i="2"/>
  <c r="W35" i="2"/>
  <c r="W37" i="2"/>
  <c r="W40" i="2"/>
  <c r="W42" i="2"/>
  <c r="W52" i="2"/>
  <c r="W33" i="2"/>
  <c r="W41" i="2" l="1"/>
  <c r="V54" i="2" l="1"/>
  <c r="W36" i="2" l="1"/>
  <c r="W31" i="2"/>
  <c r="U54" i="2" l="1"/>
  <c r="H63" i="2" l="1"/>
  <c r="M41" i="2"/>
  <c r="O41" i="2" l="1"/>
  <c r="N41" i="2"/>
  <c r="O25" i="2"/>
  <c r="W50" i="2"/>
  <c r="W49" i="2"/>
  <c r="W47" i="2"/>
  <c r="W29" i="2"/>
  <c r="W28" i="2"/>
  <c r="T54" i="2" l="1"/>
  <c r="W11" i="2" l="1"/>
  <c r="W10" i="2"/>
  <c r="W8" i="2"/>
  <c r="W7" i="2"/>
  <c r="W6" i="2"/>
  <c r="W5" i="2"/>
  <c r="W27" i="2" l="1"/>
  <c r="W48" i="2"/>
  <c r="W53" i="2"/>
  <c r="W51" i="2"/>
  <c r="W38" i="2"/>
  <c r="W46" i="2"/>
  <c r="W45" i="2"/>
  <c r="W44" i="2"/>
  <c r="W39" i="2"/>
  <c r="W43" i="2"/>
  <c r="W12" i="2"/>
  <c r="G66" i="6"/>
  <c r="W54" i="2" l="1"/>
  <c r="S54" i="2"/>
  <c r="H13" i="4" l="1"/>
  <c r="H14" i="4" s="1"/>
  <c r="H15" i="4" s="1"/>
  <c r="H16" i="4" s="1"/>
  <c r="G54" i="4" l="1"/>
  <c r="H17" i="4" l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R54" i="2" l="1"/>
  <c r="M45" i="2" l="1"/>
  <c r="M46" i="2"/>
  <c r="M47" i="2"/>
  <c r="M48" i="2"/>
  <c r="M49" i="2"/>
  <c r="M50" i="2"/>
  <c r="M51" i="2"/>
  <c r="M52" i="2"/>
  <c r="M53" i="2"/>
  <c r="I54" i="2"/>
  <c r="O45" i="2" l="1"/>
  <c r="N46" i="2"/>
  <c r="O47" i="2"/>
  <c r="O48" i="2"/>
  <c r="N49" i="2"/>
  <c r="N17" i="2"/>
  <c r="O19" i="2"/>
  <c r="O20" i="2"/>
  <c r="O21" i="2"/>
  <c r="N22" i="2"/>
  <c r="O23" i="2"/>
  <c r="O46" i="2" l="1"/>
  <c r="N19" i="2"/>
  <c r="N45" i="2"/>
  <c r="N48" i="2"/>
  <c r="O49" i="2"/>
  <c r="N23" i="2"/>
  <c r="N50" i="2"/>
  <c r="O50" i="2"/>
  <c r="N18" i="2"/>
  <c r="O32" i="2"/>
  <c r="N47" i="2"/>
  <c r="O17" i="2"/>
  <c r="N20" i="2"/>
  <c r="N51" i="2"/>
  <c r="O51" i="2"/>
  <c r="N21" i="2"/>
  <c r="H13" i="2"/>
  <c r="H4" i="2" l="1"/>
  <c r="N8" i="2"/>
  <c r="O8" i="2"/>
  <c r="O16" i="2"/>
  <c r="N16" i="2"/>
  <c r="O15" i="2"/>
  <c r="N15" i="2"/>
  <c r="N29" i="2"/>
  <c r="N28" i="2"/>
  <c r="O28" i="2"/>
  <c r="O29" i="2"/>
  <c r="F3" i="1" l="1"/>
  <c r="H3" i="1" s="1"/>
  <c r="F94" i="6" l="1"/>
  <c r="H80" i="6" s="1"/>
  <c r="F89" i="4"/>
  <c r="H69" i="4" s="1"/>
  <c r="H67" i="2" s="1"/>
  <c r="M26" i="2" l="1"/>
  <c r="M35" i="2"/>
  <c r="M36" i="2"/>
  <c r="M37" i="2"/>
  <c r="M38" i="2"/>
  <c r="M39" i="2"/>
  <c r="M40" i="2"/>
  <c r="M43" i="2"/>
  <c r="M44" i="2"/>
  <c r="H30" i="2"/>
  <c r="H26" i="2"/>
  <c r="M34" i="2" l="1"/>
  <c r="M42" i="2"/>
  <c r="H34" i="2"/>
  <c r="O5" i="2"/>
  <c r="O24" i="2"/>
  <c r="O39" i="2"/>
  <c r="O40" i="2"/>
  <c r="O38" i="2"/>
  <c r="O44" i="2"/>
  <c r="N39" i="2"/>
  <c r="O10" i="2"/>
  <c r="N9" i="2"/>
  <c r="N10" i="2"/>
  <c r="O12" i="2"/>
  <c r="N44" i="2"/>
  <c r="O27" i="2"/>
  <c r="O26" i="2"/>
  <c r="O53" i="2"/>
  <c r="N53" i="2"/>
  <c r="N40" i="2"/>
  <c r="N11" i="2"/>
  <c r="O11" i="2"/>
  <c r="N37" i="2"/>
  <c r="O33" i="2"/>
  <c r="N36" i="2"/>
  <c r="O36" i="2"/>
  <c r="O31" i="2"/>
  <c r="M30" i="2"/>
  <c r="N43" i="2"/>
  <c r="O43" i="2"/>
  <c r="N12" i="2"/>
  <c r="N7" i="2"/>
  <c r="O7" i="2"/>
  <c r="N6" i="2"/>
  <c r="O6" i="2"/>
  <c r="N52" i="2"/>
  <c r="N38" i="2"/>
  <c r="N35" i="2"/>
  <c r="N27" i="2"/>
  <c r="N26" i="2" s="1"/>
  <c r="M13" i="2"/>
  <c r="N14" i="2"/>
  <c r="N13" i="2" s="1"/>
  <c r="O14" i="2"/>
  <c r="N34" i="2" l="1"/>
  <c r="N42" i="2"/>
  <c r="O30" i="2"/>
  <c r="O42" i="2"/>
  <c r="O13" i="2"/>
  <c r="H54" i="2"/>
  <c r="R64" i="2" s="1"/>
  <c r="R65" i="2" s="1"/>
  <c r="M4" i="2"/>
  <c r="O4" i="2" s="1"/>
  <c r="N5" i="2"/>
  <c r="N4" i="2" s="1"/>
  <c r="N30" i="2"/>
  <c r="O34" i="2"/>
  <c r="N54" i="2" l="1"/>
  <c r="I64" i="2" s="1"/>
  <c r="I65" i="2" s="1"/>
  <c r="M54" i="2"/>
  <c r="H71" i="4"/>
  <c r="H64" i="2" l="1"/>
  <c r="H68" i="2" s="1"/>
  <c r="H11" i="6"/>
  <c r="H12" i="6" s="1"/>
  <c r="H13" i="6" s="1"/>
  <c r="O54" i="2"/>
  <c r="J64" i="2" s="1"/>
  <c r="F12" i="1"/>
  <c r="F11" i="1"/>
  <c r="F10" i="1"/>
  <c r="H10" i="1" s="1"/>
  <c r="F9" i="1"/>
  <c r="F8" i="1"/>
  <c r="H8" i="1" s="1"/>
  <c r="F7" i="1"/>
  <c r="F6" i="1"/>
  <c r="F5" i="1"/>
  <c r="F4" i="1"/>
  <c r="H65" i="2" l="1"/>
  <c r="H5" i="1"/>
  <c r="H6" i="1"/>
  <c r="H7" i="1"/>
  <c r="H9" i="1"/>
  <c r="H11" i="1"/>
  <c r="H12" i="1"/>
  <c r="H4" i="1"/>
  <c r="H83" i="6" l="1"/>
  <c r="J60" i="2" l="1"/>
  <c r="J63" i="2" s="1"/>
  <c r="J65" i="2" s="1"/>
  <c r="H12" i="11" l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85" i="11" s="1"/>
  <c r="H86" i="11" s="1"/>
  <c r="H87" i="11" s="1"/>
  <c r="H88" i="11" s="1"/>
  <c r="H89" i="11" s="1"/>
  <c r="H90" i="11" s="1"/>
</calcChain>
</file>

<file path=xl/sharedStrings.xml><?xml version="1.0" encoding="utf-8"?>
<sst xmlns="http://schemas.openxmlformats.org/spreadsheetml/2006/main" count="581" uniqueCount="437">
  <si>
    <t>National Convenor</t>
  </si>
  <si>
    <t>Program Officer  (National-Full Timer )</t>
  </si>
  <si>
    <t>District Officers for Kilinochchi District (Full timer)</t>
  </si>
  <si>
    <t>District Officers for Gampaha District (Part Timer)</t>
  </si>
  <si>
    <t>District Officers for Ampara District (Full Timer)</t>
  </si>
  <si>
    <t>District Officers for Galle District (Part Timer)</t>
  </si>
  <si>
    <t>District Officers for Jaffna District (Full Timer)</t>
  </si>
  <si>
    <t>District Officers for Kurunegala District (Part Timer)</t>
  </si>
  <si>
    <t>Finance Assistant (National-Part Timer)</t>
  </si>
  <si>
    <t>District Officers for Matara District (Full Timer)</t>
  </si>
  <si>
    <t>Gayan</t>
  </si>
  <si>
    <t>Amalajeevini</t>
  </si>
  <si>
    <t>Vincent Fernando</t>
  </si>
  <si>
    <t>Isadeen</t>
  </si>
  <si>
    <t>Chana De Silva</t>
  </si>
  <si>
    <t>Thadsajini</t>
  </si>
  <si>
    <t>Dinesh</t>
  </si>
  <si>
    <t>Walawela Gamage</t>
  </si>
  <si>
    <t>01/01/2022 to 31/12/2022</t>
  </si>
  <si>
    <t>Basic Salary</t>
  </si>
  <si>
    <t>Allowance</t>
  </si>
  <si>
    <t>Basic with EPF</t>
  </si>
  <si>
    <t>LOE</t>
  </si>
  <si>
    <t>Total Salary and benefits</t>
  </si>
  <si>
    <t>Remarks</t>
  </si>
  <si>
    <t>Name</t>
  </si>
  <si>
    <t>Designation</t>
  </si>
  <si>
    <t>Contract Period</t>
  </si>
  <si>
    <t>Budget Allocation</t>
  </si>
  <si>
    <t>Sanjeeva Sampath</t>
  </si>
  <si>
    <t>Name of the receipient :</t>
  </si>
  <si>
    <t>Project Title :</t>
  </si>
  <si>
    <t>Bu.Code</t>
  </si>
  <si>
    <t>Description</t>
  </si>
  <si>
    <t>No.of Unit</t>
  </si>
  <si>
    <t>Unit (e.g. person, vehicule, room, unit, …)</t>
  </si>
  <si>
    <t>Unit 
(e.g. months, days,  trainings, unit, …)</t>
  </si>
  <si>
    <t>Unit Rate-LKR</t>
  </si>
  <si>
    <t>Budget Narrative</t>
  </si>
  <si>
    <t xml:space="preserve">1. Staff (Job Title) </t>
  </si>
  <si>
    <t xml:space="preserve">2. External Experts / Consultant (Job Title) </t>
  </si>
  <si>
    <t>3. Transportation / Travel Costs</t>
  </si>
  <si>
    <t>Total - direct costs</t>
  </si>
  <si>
    <t>Total Actual Cost</t>
  </si>
  <si>
    <t xml:space="preserve">Budget Balance </t>
  </si>
  <si>
    <t>%-Budget Vs. Actual</t>
  </si>
  <si>
    <t>1st Settlement</t>
  </si>
  <si>
    <t>2nd Settlement</t>
  </si>
  <si>
    <t>3rd Settlement</t>
  </si>
  <si>
    <t>4th Settlement</t>
  </si>
  <si>
    <t>5th Settlement</t>
  </si>
  <si>
    <t>Total</t>
  </si>
  <si>
    <t>2nd Pre-financing- &lt;Date&gt;</t>
  </si>
  <si>
    <t>3rd Pre-financing- &lt;Date&gt;</t>
  </si>
  <si>
    <t>4th Pre-financing- &lt;Date&gt;</t>
  </si>
  <si>
    <t xml:space="preserve">Total Prefinancing </t>
  </si>
  <si>
    <t xml:space="preserve">Actual Cost </t>
  </si>
  <si>
    <t>Spending Rate</t>
  </si>
  <si>
    <t>Annex 1</t>
  </si>
  <si>
    <t>Specimen – Local Subsidies – List of Expenditures</t>
  </si>
  <si>
    <t xml:space="preserve"> </t>
  </si>
  <si>
    <t>Ser. No.</t>
  </si>
  <si>
    <t>Internal voucher
number of the
Recipient</t>
  </si>
  <si>
    <t>Date of
voucher</t>
  </si>
  <si>
    <t xml:space="preserve">Name of the Beneficiary as per Voucher/Evidence </t>
  </si>
  <si>
    <t>Reason for payment
(detailled content of voucher/evidence)</t>
  </si>
  <si>
    <t>Incoming</t>
  </si>
  <si>
    <t>Outgoing</t>
  </si>
  <si>
    <t>Balance</t>
  </si>
  <si>
    <t>...............................................</t>
  </si>
  <si>
    <t>......................................................................</t>
  </si>
  <si>
    <t>Place, date</t>
  </si>
  <si>
    <t>Signature of the Recipient</t>
  </si>
  <si>
    <t>.............................................</t>
  </si>
  <si>
    <t>.....................................................................</t>
  </si>
  <si>
    <t>Signature of the GIZ officer responsible for contract and cooperation</t>
  </si>
  <si>
    <t>The amounts shown in the list of expenditures and evidenced by vouchers (annex) are materially correct, hereby confirm the proper use of funds</t>
  </si>
  <si>
    <t>Total Advances</t>
  </si>
  <si>
    <t>Remaining Fund</t>
  </si>
  <si>
    <t xml:space="preserve">Reason for Advance payment
</t>
  </si>
  <si>
    <t>Total Adavnces</t>
  </si>
  <si>
    <t>Settlement #</t>
  </si>
  <si>
    <t>Findings</t>
  </si>
  <si>
    <t>Partner Response</t>
  </si>
  <si>
    <t>Corrective Action from partners</t>
  </si>
  <si>
    <t>Date of the Corrective Action</t>
  </si>
  <si>
    <t>Settlement Review and Comments</t>
  </si>
  <si>
    <t>.......................................................................................................................</t>
  </si>
  <si>
    <t>Herman Kumara</t>
  </si>
  <si>
    <t>Summary of the EMP. Contracts</t>
  </si>
  <si>
    <t>Financial Statement - Inventorylist of Equipment and Materials of the contract</t>
  </si>
  <si>
    <t xml:space="preserve">Equipment and Material
</t>
  </si>
  <si>
    <t>Inventory Serial Number</t>
  </si>
  <si>
    <t>Amount in local currency</t>
  </si>
  <si>
    <t>Inventory</t>
  </si>
  <si>
    <t>5</t>
  </si>
  <si>
    <t>Date and signature of the Recipient</t>
  </si>
  <si>
    <t xml:space="preserve">Recipient: </t>
  </si>
  <si>
    <t>Date of Purchase</t>
  </si>
  <si>
    <t>4</t>
  </si>
  <si>
    <t>S.No</t>
  </si>
  <si>
    <t>Advances</t>
  </si>
  <si>
    <t xml:space="preserve">1st Pre-financing &lt;Date&gt; </t>
  </si>
  <si>
    <t>Total Budget-LKR</t>
  </si>
  <si>
    <t>4. Training costs</t>
  </si>
  <si>
    <t xml:space="preserve">5. Procurement of Goods &amp; Services </t>
  </si>
  <si>
    <t>Mirak Raheem</t>
  </si>
  <si>
    <t>Johann Peiris</t>
  </si>
  <si>
    <t>Nigel Nugawela</t>
  </si>
  <si>
    <t>Sulakshana De Mel</t>
  </si>
  <si>
    <t>Cash</t>
  </si>
  <si>
    <t>Ceylon Electricity Board</t>
  </si>
  <si>
    <t>Sakina Aliakbar</t>
  </si>
  <si>
    <t>Sarath Wijesinghe</t>
  </si>
  <si>
    <t>D.M.G.R. Dissanayaka</t>
  </si>
  <si>
    <t>Dr D.T. A. de Zoysa</t>
  </si>
  <si>
    <t>A.D. Siriyalatha</t>
  </si>
  <si>
    <t>Country: Sri Lanka</t>
  </si>
  <si>
    <t>Recipient:  Collective for Historical Dialogue and Memory (CHDM)</t>
  </si>
  <si>
    <t>Project short title:  Six Month Local Subsidy Support for CHDM</t>
  </si>
  <si>
    <t>Currency:  LKR</t>
  </si>
  <si>
    <t>Contract No. LSC-SCOPE-83412119-2022</t>
  </si>
  <si>
    <t>Processing No.:   21 9019 7 -001 00</t>
  </si>
  <si>
    <t>Cancelled</t>
  </si>
  <si>
    <t>Morass logistics &amp; Tours</t>
  </si>
  <si>
    <t>SL Telecom</t>
  </si>
  <si>
    <t>Strategic Inspirations (Pvt) Ltd</t>
  </si>
  <si>
    <t>Employees Trust Fund</t>
  </si>
  <si>
    <t>C G Coporates</t>
  </si>
  <si>
    <t>Asoka de Zoysa</t>
  </si>
  <si>
    <t>GIZ-SCOPE</t>
  </si>
  <si>
    <t>Employees Provident Fund</t>
  </si>
  <si>
    <t>Contract Amount: Rs. 19,836,930/-</t>
  </si>
  <si>
    <t>NWSDB</t>
  </si>
  <si>
    <t>J G Mendis</t>
  </si>
  <si>
    <t>Shageetha Balachandran</t>
  </si>
  <si>
    <t>Reporting Period: 1st January - 31st January 2023</t>
  </si>
  <si>
    <t>Mediamatics</t>
  </si>
  <si>
    <t>SCO 23/01/124</t>
  </si>
  <si>
    <t>SCO 23/01/125</t>
  </si>
  <si>
    <t>SCO 23/01/126</t>
  </si>
  <si>
    <t>SCO 23/01/127</t>
  </si>
  <si>
    <t>SCO 23/01/128</t>
  </si>
  <si>
    <t>Refreshment for meetings</t>
  </si>
  <si>
    <t>Consultancy Dec' 22 for communication</t>
  </si>
  <si>
    <t>Water bill Dec' 22</t>
  </si>
  <si>
    <t>SCO 23/01/129</t>
  </si>
  <si>
    <t>SCO 23/01/130</t>
  </si>
  <si>
    <t>SCO 23/01/131</t>
  </si>
  <si>
    <t>Telephone &amp; Internet bill Dec' 22</t>
  </si>
  <si>
    <t>Attending meeting and drafting minutes</t>
  </si>
  <si>
    <t>Alpex Management</t>
  </si>
  <si>
    <t>ESOFT Metro Campus</t>
  </si>
  <si>
    <t>Abans PLC</t>
  </si>
  <si>
    <t>Niranjan Gunawardane</t>
  </si>
  <si>
    <t>V-Ignite (Pvt) Ltd</t>
  </si>
  <si>
    <t>A Rajbadu</t>
  </si>
  <si>
    <t>Suntharalingam Kalyani</t>
  </si>
  <si>
    <t>Cafe Aroma Inn</t>
  </si>
  <si>
    <t>Sudesh Mantillake</t>
  </si>
  <si>
    <t>Deborah Philp</t>
  </si>
  <si>
    <t>Hansteel Fabrico</t>
  </si>
  <si>
    <t>Unique Sounds</t>
  </si>
  <si>
    <t>Refreshment for Memory matinee at chitrasena dance school</t>
  </si>
  <si>
    <t>Travel NTB Havelock to CHDM</t>
  </si>
  <si>
    <t>Travel - Central bank EPF Dpt Banks</t>
  </si>
  <si>
    <t>Purchase of AA 2 batteries</t>
  </si>
  <si>
    <t>PC23/01/004</t>
  </si>
  <si>
    <t>PC23/01/005</t>
  </si>
  <si>
    <t>PC23/01/001</t>
  </si>
  <si>
    <t>PC23/01/002</t>
  </si>
  <si>
    <t>AoM Exhibition - Museum materials and Dinner at Negombo</t>
  </si>
  <si>
    <t>PC23/01/009</t>
  </si>
  <si>
    <t>Bal payment for Multimedia, screen and laptop_Kandy visit</t>
  </si>
  <si>
    <t>Safety First</t>
  </si>
  <si>
    <t>Software installation &amp; configuring laptops</t>
  </si>
  <si>
    <t>GEN 23/01/115a</t>
  </si>
  <si>
    <t>Rent Jan' 23</t>
  </si>
  <si>
    <t>GEN 23/01/116</t>
  </si>
  <si>
    <t>GEN 23/01/122</t>
  </si>
  <si>
    <t>GEN 23/01/123</t>
  </si>
  <si>
    <t>GEN 23/01/126</t>
  </si>
  <si>
    <t>GEN 23/01/129</t>
  </si>
  <si>
    <t>GEN 23/01/130</t>
  </si>
  <si>
    <t>GEN 23/01/131</t>
  </si>
  <si>
    <t>GEN 23/01/135</t>
  </si>
  <si>
    <t>GEN 23/01/136</t>
  </si>
  <si>
    <t>GEN 23/01/137</t>
  </si>
  <si>
    <t>EPF Nov' 22</t>
  </si>
  <si>
    <t>ETF Nov' 22</t>
  </si>
  <si>
    <t>Trip to  Kandy trip 16th &amp; 17th Jan</t>
  </si>
  <si>
    <t>Consultancy fee Content editor</t>
  </si>
  <si>
    <t>GEN 23/01/128</t>
  </si>
  <si>
    <t>3 drawer filing cabinet purchase</t>
  </si>
  <si>
    <t>GEN 23/01/138</t>
  </si>
  <si>
    <t>GEN 23/01/139</t>
  </si>
  <si>
    <t>Hiring Projector for Memory matinee at Chithrasena dancing school</t>
  </si>
  <si>
    <t>ETF Dec' 22</t>
  </si>
  <si>
    <t>EPF Dec' 22</t>
  </si>
  <si>
    <t>Manager Museums Salary Jan'22</t>
  </si>
  <si>
    <t>Manager Archieves Salary Jan'22</t>
  </si>
  <si>
    <t>Logistics and Admin Officer Salary Jan'22</t>
  </si>
  <si>
    <t>Keeper of the Office Salary Jan'22</t>
  </si>
  <si>
    <t>Manager Dialogue and Education Salary Jan '22</t>
  </si>
  <si>
    <t>ED Salary Jan'22</t>
  </si>
  <si>
    <t>GEN 23/01/147</t>
  </si>
  <si>
    <t>Taxi Fare to transport Beralu pillow</t>
  </si>
  <si>
    <t>GEN 23/01/148</t>
  </si>
  <si>
    <t>GEN 23/01/149</t>
  </si>
  <si>
    <t>GEN 23/01/150</t>
  </si>
  <si>
    <t>GEN 23/01/151</t>
  </si>
  <si>
    <t>GEN 23/01/152</t>
  </si>
  <si>
    <t>GEN 23/01/153</t>
  </si>
  <si>
    <t>GEN 23/01/154</t>
  </si>
  <si>
    <t>GEN 23/01/155</t>
  </si>
  <si>
    <t>GEN 23/01/160</t>
  </si>
  <si>
    <t>GEN 23/01/161</t>
  </si>
  <si>
    <t>GEN 23/01/162</t>
  </si>
  <si>
    <t>GEN 23/01/163</t>
  </si>
  <si>
    <t>GEN 23/01/164</t>
  </si>
  <si>
    <t>GEN 23/01/165</t>
  </si>
  <si>
    <t>GEN 23/01/166</t>
  </si>
  <si>
    <t>GEN 23/01/167</t>
  </si>
  <si>
    <t>GEN 23/01/168</t>
  </si>
  <si>
    <t>GEN 23/01/169</t>
  </si>
  <si>
    <t>GEN 23/01/170</t>
  </si>
  <si>
    <t>GEN 23/01/171</t>
  </si>
  <si>
    <t>GEN 23/01/172</t>
  </si>
  <si>
    <t>GEN 23/01/173</t>
  </si>
  <si>
    <t>GEN 23/01/174</t>
  </si>
  <si>
    <t>GEN 23/01/175</t>
  </si>
  <si>
    <t>GEN 23/01/176</t>
  </si>
  <si>
    <t>GEN 23/01/177</t>
  </si>
  <si>
    <t>GEN 23/01/178</t>
  </si>
  <si>
    <t>GEN 23/01/179</t>
  </si>
  <si>
    <t>GEN 23/01/180</t>
  </si>
  <si>
    <t>GEN 23/01/181</t>
  </si>
  <si>
    <t>GEN 23/01/182</t>
  </si>
  <si>
    <t>GEN 23/01/183</t>
  </si>
  <si>
    <t>GEN 23/01/184</t>
  </si>
  <si>
    <t>GEN 23/01/185</t>
  </si>
  <si>
    <t>GEN 23/01/186</t>
  </si>
  <si>
    <t>GEN 23/01/187</t>
  </si>
  <si>
    <t>GEN 23/01/188</t>
  </si>
  <si>
    <t>GEN 23/01/189</t>
  </si>
  <si>
    <t>GEN 23/01/190</t>
  </si>
  <si>
    <t>GEN 23/01/191</t>
  </si>
  <si>
    <t>GEN 23/01/192</t>
  </si>
  <si>
    <t>GEN 23/01/193</t>
  </si>
  <si>
    <t>GEN 23/01/194</t>
  </si>
  <si>
    <t>GEN 23/01/195</t>
  </si>
  <si>
    <t>Exhibits hanging clips for EU event</t>
  </si>
  <si>
    <t>Exp for cultural decos for costume speaks</t>
  </si>
  <si>
    <t>Printing exp for EU event</t>
  </si>
  <si>
    <t>Transport exhibits from Archade to CHDM</t>
  </si>
  <si>
    <t>Fire extinguishers refilling</t>
  </si>
  <si>
    <t>Laptop formatting and installing new sw</t>
  </si>
  <si>
    <t>MS Office course fee</t>
  </si>
  <si>
    <t>Accounting fees Dec' 22</t>
  </si>
  <si>
    <t>Travel and out of pocket expenses reimburement</t>
  </si>
  <si>
    <t>Social Media Boosting charge</t>
  </si>
  <si>
    <t>SD Card for zoom recorder (San Disk Extream micro SDHC kit32GB)</t>
  </si>
  <si>
    <t>Multimedia, screen and laptop_Kandy visit</t>
  </si>
  <si>
    <t>Travel from Col to Kandy and return 27th &amp; 29th Jan</t>
  </si>
  <si>
    <t>Consultancy fee for employee B card registration</t>
  </si>
  <si>
    <t>Books purchased for CHDM Library &amp; Digital Copies</t>
  </si>
  <si>
    <t>Kotte walk 26th Jan 5pm to 7.30pm</t>
  </si>
  <si>
    <t>Havelock town walk 28th Jan 4.30pm to 6.30pm</t>
  </si>
  <si>
    <t>Nitri Gloves</t>
  </si>
  <si>
    <t>Transport from Batti to Kandy and Back</t>
  </si>
  <si>
    <t>Honoraium fees for the cultural group performance</t>
  </si>
  <si>
    <t>Accommodation 27th &amp; 28th Jan</t>
  </si>
  <si>
    <t>Consultancy fee communication Jan' 23</t>
  </si>
  <si>
    <t>Memory walk Kandy 27th Jan</t>
  </si>
  <si>
    <t>Installing scanner &amp; configuring cannon image runner and trouble shooting laptopts...</t>
  </si>
  <si>
    <t>Havelock town walk 4.30pm to 6.30p.m</t>
  </si>
  <si>
    <t>ETF Jan' 23</t>
  </si>
  <si>
    <t>EPF Jan' 23</t>
  </si>
  <si>
    <t>Consultancy fee Tamil Medium Jan' 23</t>
  </si>
  <si>
    <t>Accommodation 29th &amp; 30th Jan</t>
  </si>
  <si>
    <t>Translation fee for the exhibit test of costume speak</t>
  </si>
  <si>
    <t>Food &amp; travel exp on Kandy trip</t>
  </si>
  <si>
    <t>SIPL Accounting fees Jan' 23</t>
  </si>
  <si>
    <t>SIPL Travel &amp; out of pocket exp Jan' 23</t>
  </si>
  <si>
    <t>Transport exhibits from CHDM to GIZ Store</t>
  </si>
  <si>
    <t>Water bill Jan' 23</t>
  </si>
  <si>
    <t>GEN 23/01/140</t>
  </si>
  <si>
    <t>GEN 23/01/141</t>
  </si>
  <si>
    <t>GEN 23/01/142</t>
  </si>
  <si>
    <t>GEN 23/01/143</t>
  </si>
  <si>
    <t>GEN 23/01/144</t>
  </si>
  <si>
    <t>GEN 23/01/145</t>
  </si>
  <si>
    <t>Consultancy fee Nov' 22</t>
  </si>
  <si>
    <t>Film screening in Jaffna &amp; Kilinochchi</t>
  </si>
  <si>
    <t>Annual secretarial fee 2023</t>
  </si>
  <si>
    <t>Film screening at University of Peradeniya</t>
  </si>
  <si>
    <t>Memory Walk Kotte 18th Dec</t>
  </si>
  <si>
    <t>Memory walk Kotte 20th Dec</t>
  </si>
  <si>
    <t>Memory walk havelock town 17th Dec</t>
  </si>
  <si>
    <t>Memory walk havelock town Kids 23rd Dec</t>
  </si>
  <si>
    <t>Kandy trip 31st Jan to 1st Feb</t>
  </si>
  <si>
    <t>Consultancy fees Tamil Medium Dec' 22</t>
  </si>
  <si>
    <t>Kotte walk 31st Jan 5pm to 7.30pm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</si>
  <si>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</si>
  <si>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</si>
  <si>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</si>
  <si>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</si>
  <si>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</si>
  <si>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</si>
  <si>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</si>
  <si>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</si>
  <si>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</si>
  <si>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</si>
  <si>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</si>
  <si>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</si>
  <si>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</si>
  <si>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</si>
  <si>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</si>
  <si>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</si>
  <si>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</si>
  <si>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</si>
  <si>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</si>
  <si>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</si>
  <si>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</si>
  <si>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</si>
  <si>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</si>
  <si>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</si>
  <si>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</si>
  <si>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</si>
  <si>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</si>
  <si>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</si>
  <si>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</si>
  <si>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</si>
  <si>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</si>
  <si>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</si>
  <si>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</si>
  <si>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</si>
  <si>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</si>
  <si>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</si>
  <si>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</si>
  <si>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</si>
  <si>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</si>
  <si>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</si>
  <si>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</si>
  <si>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</si>
  <si>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</si>
  <si>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</si>
  <si>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</si>
  <si>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</si>
  <si>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</si>
  <si>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</si>
  <si>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</si>
  <si>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</si>
  <si>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</si>
  <si>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</si>
  <si>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</si>
  <si>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</si>
  <si>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</si>
  <si>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</si>
  <si>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</si>
  <si>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</si>
  <si>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</si>
  <si>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</si>
  <si>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</si>
  <si>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</si>
  <si>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</si>
  <si>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</si>
  <si>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</si>
  <si>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</si>
  <si>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</si>
  <si>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</si>
  <si>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</si>
  <si>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</si>
  <si>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</si>
  <si>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</si>
  <si>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</si>
  <si>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</si>
  <si>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</si>
  <si>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</si>
  <si>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</si>
  <si>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</si>
  <si>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Electricity bill Jan' 23</t>
  </si>
  <si>
    <t>Purchase electric kettle</t>
  </si>
  <si>
    <t>R No. 20a</t>
  </si>
  <si>
    <t>3rd Installment from GIZ</t>
  </si>
  <si>
    <t>Sheet No.:  5 pages</t>
  </si>
  <si>
    <t>Recommendations</t>
  </si>
  <si>
    <t>Consultant  Details</t>
  </si>
  <si>
    <t>B.No</t>
  </si>
  <si>
    <t xml:space="preserve">Consultant Details </t>
  </si>
  <si>
    <t>Name eof the Consultant</t>
  </si>
  <si>
    <t>Contract Starting date</t>
  </si>
  <si>
    <t>Contract End date</t>
  </si>
  <si>
    <t xml:space="preserve">Budget Allocation </t>
  </si>
  <si>
    <t>Contract Value</t>
  </si>
  <si>
    <t xml:space="preserve">Contract Orginal copy </t>
  </si>
  <si>
    <t xml:space="preserve">Shared with Hazika </t>
  </si>
  <si>
    <t>Staff Details May - October 2022 (Per month salary details)</t>
  </si>
  <si>
    <t>Local experts</t>
  </si>
  <si>
    <t>Name of the Staff</t>
  </si>
  <si>
    <t>Allowaces</t>
  </si>
  <si>
    <t>Gross Salary</t>
  </si>
  <si>
    <t>EPF/ETF 15%</t>
  </si>
  <si>
    <t xml:space="preserve">Total </t>
  </si>
  <si>
    <t>GIZ %</t>
  </si>
  <si>
    <t>Total Salary &amp; benefits</t>
  </si>
  <si>
    <t xml:space="preserve">Ex gratia payment </t>
  </si>
  <si>
    <t>Attach participant lists</t>
  </si>
  <si>
    <t>Attach quotation</t>
  </si>
  <si>
    <t>Attach copy of SCOPE workings</t>
  </si>
  <si>
    <t>Mention reference of supporting documents on voucher.</t>
  </si>
  <si>
    <t>Actual cost RS. 3,540 paid 3,440</t>
  </si>
  <si>
    <t>Attach quotation. Payment details in TOR don't match with invoice details, Rs4,500 for how many hours?</t>
  </si>
  <si>
    <t>Attach GSR. Total cost is RS. 13,128. 25/= overcharge.</t>
  </si>
  <si>
    <t>Attach GSR with details of where, when perfomrmance was held.</t>
  </si>
  <si>
    <t>Payment details in TOR don't match with invoice details, Rs4,500 for how many hours?</t>
  </si>
  <si>
    <t>Minor errors in cost values for travel, please correct.</t>
  </si>
  <si>
    <t>Values have been changed between lines, please correct</t>
  </si>
  <si>
    <t>Values have been changed between lines , Nigel's val;ue charged to Johann, please correct</t>
  </si>
  <si>
    <t>Voucher not available, please provide or if removed please edit the sheet.</t>
  </si>
  <si>
    <t>Revise the value as 13,128</t>
  </si>
  <si>
    <t>Adjust the value in this sheet to 3540</t>
  </si>
  <si>
    <t xml:space="preserve">Budget Monitoring Sheet </t>
  </si>
  <si>
    <t xml:space="preserve">Country: </t>
  </si>
  <si>
    <t>Project short title:  </t>
  </si>
  <si>
    <t xml:space="preserve">Contract No. </t>
  </si>
  <si>
    <t>Recipient:  </t>
  </si>
  <si>
    <t>Currency:</t>
  </si>
  <si>
    <t>Processing No.:  </t>
  </si>
  <si>
    <t>Contract Amount</t>
  </si>
  <si>
    <t xml:space="preserve">Reporting Period: </t>
  </si>
  <si>
    <t xml:space="preserve">Sheet No.: </t>
  </si>
  <si>
    <t>Specimen –</t>
  </si>
  <si>
    <t>Country:</t>
  </si>
  <si>
    <t xml:space="preserve">Processing No.: </t>
  </si>
  <si>
    <t>Contract Amount:</t>
  </si>
  <si>
    <t>Sheet No.: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</si>
</sst>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_р_._-;\-* #,##0.00_р_._-;_-* &quot;-&quot;??_р_._-;_-@_-"/>
    <numFmt numFmtId="166" formatCode="0.0"/>
    <numFmt numFmtId="167" formatCode="_(* #,##0_);_(* \(#,##0\);_(* &quot;-&quot;??_);_(@_)"/>
    <numFmt numFmtId="168" formatCode="[$-409]d\-mmm\-yy;@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3"/>
      <color rgb="FF00000A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00"/>
      <name val="Arial"/>
      <family val="2"/>
    </font>
    <font>
      <b/>
      <i/>
      <sz val="14"/>
      <color theme="1"/>
      <name val="Arial"/>
      <family val="2"/>
    </font>
    <font>
      <b/>
      <sz val="11"/>
      <color rgb="FFC00000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2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color rgb="FF00B0F0"/>
      <name val="Arial"/>
      <family val="2"/>
    </font>
    <font>
      <sz val="10"/>
      <color theme="1"/>
      <name val="Calibri"/>
      <family val="2"/>
      <scheme val="minor"/>
    </font>
    <font>
      <b/>
      <u/>
      <sz val="14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9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34" fillId="0" borderId="0"/>
  </cellStyleXfs>
  <cellXfs count="40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0" xfId="0" applyFont="1"/>
    <xf numFmtId="0" fontId="3" fillId="3" borderId="1" xfId="0" applyFont="1" applyFill="1" applyBorder="1"/>
    <xf numFmtId="0" fontId="3" fillId="0" borderId="1" xfId="0" applyFont="1" applyBorder="1"/>
    <xf numFmtId="9" fontId="3" fillId="0" borderId="1" xfId="0" applyNumberFormat="1" applyFont="1" applyBorder="1"/>
    <xf numFmtId="43" fontId="4" fillId="0" borderId="1" xfId="1" applyFont="1" applyBorder="1"/>
    <xf numFmtId="43" fontId="3" fillId="0" borderId="1" xfId="1" applyFont="1" applyBorder="1"/>
    <xf numFmtId="0" fontId="3" fillId="0" borderId="1" xfId="0" applyFont="1" applyBorder="1" applyAlignment="1">
      <alignment wrapText="1"/>
    </xf>
    <xf numFmtId="43" fontId="4" fillId="0" borderId="1" xfId="1" applyFont="1" applyFill="1" applyBorder="1"/>
    <xf numFmtId="43" fontId="3" fillId="0" borderId="1" xfId="1" applyFont="1" applyFill="1" applyBorder="1"/>
    <xf numFmtId="0" fontId="0" fillId="0" borderId="1" xfId="0" applyBorder="1"/>
    <xf numFmtId="0" fontId="8" fillId="0" borderId="0" xfId="0" applyFont="1"/>
    <xf numFmtId="0" fontId="9" fillId="0" borderId="0" xfId="0" applyFont="1" applyAlignment="1">
      <alignment vertical="center"/>
    </xf>
    <xf numFmtId="0" fontId="8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wrapText="1"/>
    </xf>
    <xf numFmtId="44" fontId="10" fillId="3" borderId="4" xfId="0" applyNumberFormat="1" applyFont="1" applyFill="1" applyBorder="1" applyAlignment="1">
      <alignment horizontal="center" wrapText="1"/>
    </xf>
    <xf numFmtId="44" fontId="10" fillId="3" borderId="5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1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43" fontId="13" fillId="4" borderId="1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9" fontId="13" fillId="4" borderId="1" xfId="2" applyFont="1" applyFill="1" applyBorder="1" applyAlignment="1">
      <alignment horizontal="center"/>
    </xf>
    <xf numFmtId="0" fontId="14" fillId="5" borderId="1" xfId="0" applyFont="1" applyFill="1" applyBorder="1"/>
    <xf numFmtId="9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43" fontId="15" fillId="0" borderId="1" xfId="3" applyFont="1" applyFill="1" applyBorder="1" applyAlignment="1">
      <alignment horizontal="center"/>
    </xf>
    <xf numFmtId="43" fontId="13" fillId="0" borderId="1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43" fontId="3" fillId="0" borderId="1" xfId="0" applyNumberFormat="1" applyFont="1" applyBorder="1"/>
    <xf numFmtId="9" fontId="3" fillId="0" borderId="1" xfId="2" applyFont="1" applyBorder="1"/>
    <xf numFmtId="0" fontId="15" fillId="5" borderId="1" xfId="0" applyFont="1" applyFill="1" applyBorder="1" applyAlignment="1">
      <alignment horizontal="center"/>
    </xf>
    <xf numFmtId="0" fontId="11" fillId="6" borderId="1" xfId="0" applyFont="1" applyFill="1" applyBorder="1"/>
    <xf numFmtId="0" fontId="8" fillId="6" borderId="1" xfId="0" applyFont="1" applyFill="1" applyBorder="1" applyAlignment="1">
      <alignment horizontal="center"/>
    </xf>
    <xf numFmtId="165" fontId="8" fillId="6" borderId="1" xfId="1" applyNumberFormat="1" applyFont="1" applyFill="1" applyBorder="1" applyAlignment="1">
      <alignment horizontal="center"/>
    </xf>
    <xf numFmtId="165" fontId="11" fillId="6" borderId="1" xfId="1" applyNumberFormat="1" applyFont="1" applyFill="1" applyBorder="1" applyAlignment="1">
      <alignment horizontal="center"/>
    </xf>
    <xf numFmtId="166" fontId="3" fillId="0" borderId="6" xfId="0" applyNumberFormat="1" applyFont="1" applyBorder="1" applyAlignment="1">
      <alignment horizontal="center"/>
    </xf>
    <xf numFmtId="0" fontId="14" fillId="0" borderId="1" xfId="0" applyFont="1" applyBorder="1"/>
    <xf numFmtId="1" fontId="15" fillId="0" borderId="1" xfId="2" applyNumberFormat="1" applyFont="1" applyBorder="1" applyAlignment="1">
      <alignment horizontal="center"/>
    </xf>
    <xf numFmtId="165" fontId="15" fillId="0" borderId="1" xfId="1" applyNumberFormat="1" applyFont="1" applyBorder="1" applyAlignment="1">
      <alignment horizontal="center"/>
    </xf>
    <xf numFmtId="165" fontId="10" fillId="0" borderId="1" xfId="1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165" fontId="15" fillId="0" borderId="1" xfId="1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43" fontId="8" fillId="0" borderId="1" xfId="1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/>
    </xf>
    <xf numFmtId="165" fontId="10" fillId="4" borderId="1" xfId="1" applyNumberFormat="1" applyFont="1" applyFill="1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165" fontId="8" fillId="4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wrapText="1"/>
    </xf>
    <xf numFmtId="165" fontId="8" fillId="0" borderId="1" xfId="1" applyNumberFormat="1" applyFont="1" applyFill="1" applyBorder="1" applyAlignment="1">
      <alignment horizontal="center"/>
    </xf>
    <xf numFmtId="165" fontId="10" fillId="0" borderId="1" xfId="1" applyNumberFormat="1" applyFont="1" applyFill="1" applyBorder="1" applyAlignment="1">
      <alignment horizontal="center"/>
    </xf>
    <xf numFmtId="0" fontId="3" fillId="5" borderId="1" xfId="0" applyFont="1" applyFill="1" applyBorder="1"/>
    <xf numFmtId="0" fontId="16" fillId="7" borderId="6" xfId="0" applyFont="1" applyFill="1" applyBorder="1" applyAlignment="1">
      <alignment horizontal="center"/>
    </xf>
    <xf numFmtId="0" fontId="17" fillId="7" borderId="1" xfId="0" applyFont="1" applyFill="1" applyBorder="1"/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wrapText="1"/>
    </xf>
    <xf numFmtId="43" fontId="8" fillId="7" borderId="1" xfId="1" applyFont="1" applyFill="1" applyBorder="1" applyAlignment="1">
      <alignment horizontal="center" wrapText="1"/>
    </xf>
    <xf numFmtId="165" fontId="10" fillId="7" borderId="1" xfId="1" applyNumberFormat="1" applyFont="1" applyFill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wrapText="1"/>
    </xf>
    <xf numFmtId="0" fontId="14" fillId="0" borderId="1" xfId="0" applyFont="1" applyBorder="1" applyAlignment="1">
      <alignment horizontal="left" vertical="center" wrapText="1"/>
    </xf>
    <xf numFmtId="0" fontId="3" fillId="0" borderId="7" xfId="0" applyFont="1" applyBorder="1"/>
    <xf numFmtId="0" fontId="18" fillId="0" borderId="1" xfId="0" applyFont="1" applyBorder="1" applyAlignment="1">
      <alignment vertical="center" wrapText="1"/>
    </xf>
    <xf numFmtId="0" fontId="14" fillId="0" borderId="6" xfId="0" applyFont="1" applyBorder="1" applyAlignment="1">
      <alignment horizontal="center"/>
    </xf>
    <xf numFmtId="0" fontId="15" fillId="0" borderId="1" xfId="0" applyFont="1" applyBorder="1" applyAlignment="1">
      <alignment horizontal="left" vertical="top"/>
    </xf>
    <xf numFmtId="43" fontId="8" fillId="0" borderId="1" xfId="1" applyFont="1" applyBorder="1" applyAlignment="1">
      <alignment horizontal="center"/>
    </xf>
    <xf numFmtId="43" fontId="13" fillId="0" borderId="1" xfId="1" applyFont="1" applyBorder="1" applyAlignment="1">
      <alignment horizontal="center"/>
    </xf>
    <xf numFmtId="0" fontId="15" fillId="0" borderId="8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43" fontId="13" fillId="0" borderId="1" xfId="1" applyFont="1" applyBorder="1"/>
    <xf numFmtId="43" fontId="15" fillId="0" borderId="1" xfId="1" applyFont="1" applyFill="1" applyBorder="1" applyAlignment="1">
      <alignment horizontal="center"/>
    </xf>
    <xf numFmtId="0" fontId="3" fillId="3" borderId="9" xfId="0" applyFont="1" applyFill="1" applyBorder="1"/>
    <xf numFmtId="0" fontId="19" fillId="3" borderId="10" xfId="0" applyFont="1" applyFill="1" applyBorder="1"/>
    <xf numFmtId="0" fontId="8" fillId="3" borderId="10" xfId="0" applyFont="1" applyFill="1" applyBorder="1" applyAlignment="1">
      <alignment horizontal="center"/>
    </xf>
    <xf numFmtId="43" fontId="8" fillId="3" borderId="10" xfId="1" applyFont="1" applyFill="1" applyBorder="1" applyAlignment="1">
      <alignment horizontal="center"/>
    </xf>
    <xf numFmtId="4" fontId="10" fillId="3" borderId="10" xfId="0" applyNumberFormat="1" applyFont="1" applyFill="1" applyBorder="1" applyAlignment="1">
      <alignment horizontal="center"/>
    </xf>
    <xf numFmtId="43" fontId="13" fillId="3" borderId="10" xfId="1" applyFont="1" applyFill="1" applyBorder="1" applyAlignment="1">
      <alignment horizontal="center"/>
    </xf>
    <xf numFmtId="0" fontId="3" fillId="3" borderId="11" xfId="0" applyFont="1" applyFill="1" applyBorder="1"/>
    <xf numFmtId="9" fontId="13" fillId="3" borderId="1" xfId="2" applyFont="1" applyFill="1" applyBorder="1" applyAlignment="1">
      <alignment horizontal="center"/>
    </xf>
    <xf numFmtId="43" fontId="2" fillId="3" borderId="1" xfId="1" applyFont="1" applyFill="1" applyBorder="1"/>
    <xf numFmtId="0" fontId="8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167" fontId="2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9" fontId="20" fillId="0" borderId="0" xfId="2" applyFont="1" applyAlignment="1">
      <alignment horizontal="center"/>
    </xf>
    <xf numFmtId="0" fontId="20" fillId="0" borderId="0" xfId="0" applyFont="1"/>
    <xf numFmtId="0" fontId="6" fillId="0" borderId="0" xfId="0" applyFont="1"/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3" fontId="21" fillId="0" borderId="0" xfId="1" applyFont="1" applyFill="1"/>
    <xf numFmtId="9" fontId="0" fillId="0" borderId="0" xfId="2" applyFont="1" applyFill="1"/>
    <xf numFmtId="0" fontId="21" fillId="0" borderId="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3" fontId="6" fillId="0" borderId="7" xfId="0" applyNumberFormat="1" applyFont="1" applyBorder="1" applyAlignment="1">
      <alignment vertical="center" wrapText="1"/>
    </xf>
    <xf numFmtId="43" fontId="0" fillId="0" borderId="0" xfId="1" applyFont="1" applyFill="1"/>
    <xf numFmtId="0" fontId="6" fillId="0" borderId="6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43" fontId="22" fillId="0" borderId="1" xfId="1" applyFont="1" applyFill="1" applyBorder="1" applyAlignment="1">
      <alignment vertical="center" wrapText="1"/>
    </xf>
    <xf numFmtId="43" fontId="0" fillId="0" borderId="0" xfId="0" applyNumberFormat="1"/>
    <xf numFmtId="15" fontId="6" fillId="0" borderId="1" xfId="0" applyNumberFormat="1" applyFont="1" applyBorder="1" applyAlignment="1">
      <alignment vertical="center" wrapText="1"/>
    </xf>
    <xf numFmtId="43" fontId="23" fillId="0" borderId="0" xfId="0" applyNumberFormat="1" applyFont="1"/>
    <xf numFmtId="0" fontId="23" fillId="0" borderId="0" xfId="0" applyFont="1"/>
    <xf numFmtId="15" fontId="6" fillId="0" borderId="0" xfId="0" applyNumberFormat="1" applyFont="1" applyAlignment="1">
      <alignment vertical="center" wrapText="1"/>
    </xf>
    <xf numFmtId="43" fontId="6" fillId="0" borderId="0" xfId="1" applyFont="1" applyFill="1" applyBorder="1" applyAlignment="1">
      <alignment vertical="center" wrapText="1"/>
    </xf>
    <xf numFmtId="43" fontId="6" fillId="0" borderId="0" xfId="0" applyNumberFormat="1" applyFont="1" applyAlignment="1">
      <alignment vertical="center" wrapText="1"/>
    </xf>
    <xf numFmtId="43" fontId="6" fillId="0" borderId="0" xfId="0" applyNumberFormat="1" applyFont="1"/>
    <xf numFmtId="43" fontId="6" fillId="0" borderId="0" xfId="1" applyFont="1" applyFill="1"/>
    <xf numFmtId="164" fontId="6" fillId="0" borderId="0" xfId="0" applyNumberFormat="1" applyFont="1"/>
    <xf numFmtId="0" fontId="6" fillId="0" borderId="0" xfId="0" applyFont="1" applyAlignment="1">
      <alignment horizontal="center" vertical="center"/>
    </xf>
    <xf numFmtId="43" fontId="6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22" fillId="0" borderId="0" xfId="0" applyFont="1"/>
    <xf numFmtId="0" fontId="22" fillId="0" borderId="0" xfId="0" applyFont="1" applyAlignment="1">
      <alignment vertical="center" wrapText="1"/>
    </xf>
    <xf numFmtId="0" fontId="24" fillId="0" borderId="16" xfId="0" applyFont="1" applyBorder="1" applyAlignment="1">
      <alignment horizontal="center"/>
    </xf>
    <xf numFmtId="43" fontId="24" fillId="0" borderId="16" xfId="0" applyNumberFormat="1" applyFont="1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5" fillId="0" borderId="10" xfId="0" applyFont="1" applyBorder="1" applyAlignment="1">
      <alignment horizontal="center"/>
    </xf>
    <xf numFmtId="43" fontId="5" fillId="0" borderId="11" xfId="1" applyFont="1" applyFill="1" applyBorder="1"/>
    <xf numFmtId="43" fontId="0" fillId="0" borderId="7" xfId="1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3" fontId="14" fillId="0" borderId="1" xfId="1" applyFont="1" applyBorder="1"/>
    <xf numFmtId="0" fontId="27" fillId="0" borderId="0" xfId="4" applyFont="1" applyAlignment="1">
      <alignment vertical="top"/>
    </xf>
    <xf numFmtId="0" fontId="15" fillId="0" borderId="0" xfId="4" applyAlignment="1">
      <alignment vertical="top"/>
    </xf>
    <xf numFmtId="0" fontId="28" fillId="0" borderId="0" xfId="4" applyFont="1" applyAlignment="1">
      <alignment vertical="top"/>
    </xf>
    <xf numFmtId="0" fontId="13" fillId="0" borderId="0" xfId="4" applyFont="1" applyAlignment="1">
      <alignment vertical="center"/>
    </xf>
    <xf numFmtId="0" fontId="15" fillId="0" borderId="0" xfId="4" applyAlignment="1">
      <alignment vertical="center"/>
    </xf>
    <xf numFmtId="0" fontId="28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15" fillId="0" borderId="0" xfId="4"/>
    <xf numFmtId="0" fontId="14" fillId="0" borderId="0" xfId="4" applyFont="1" applyAlignment="1">
      <alignment horizontal="left" vertical="top"/>
    </xf>
    <xf numFmtId="0" fontId="14" fillId="0" borderId="0" xfId="4" applyFont="1" applyAlignment="1">
      <alignment vertical="top"/>
    </xf>
    <xf numFmtId="0" fontId="10" fillId="8" borderId="19" xfId="4" applyFont="1" applyFill="1" applyBorder="1" applyAlignment="1">
      <alignment vertical="top" wrapText="1"/>
    </xf>
    <xf numFmtId="0" fontId="15" fillId="0" borderId="0" xfId="4" applyAlignment="1">
      <alignment vertical="top" wrapText="1"/>
    </xf>
    <xf numFmtId="0" fontId="14" fillId="0" borderId="0" xfId="4" applyFont="1" applyAlignment="1">
      <alignment wrapText="1"/>
    </xf>
    <xf numFmtId="0" fontId="29" fillId="8" borderId="21" xfId="4" applyFont="1" applyFill="1" applyBorder="1" applyAlignment="1">
      <alignment horizontal="center" vertical="top" wrapText="1"/>
    </xf>
    <xf numFmtId="49" fontId="29" fillId="8" borderId="23" xfId="4" applyNumberFormat="1" applyFont="1" applyFill="1" applyBorder="1" applyAlignment="1">
      <alignment horizontal="center" vertical="top" wrapText="1"/>
    </xf>
    <xf numFmtId="0" fontId="29" fillId="0" borderId="0" xfId="4" applyFont="1" applyAlignment="1">
      <alignment horizontal="center" vertical="top" wrapText="1"/>
    </xf>
    <xf numFmtId="0" fontId="29" fillId="0" borderId="0" xfId="4" applyFont="1"/>
    <xf numFmtId="0" fontId="29" fillId="0" borderId="0" xfId="4" applyFont="1" applyAlignment="1">
      <alignment wrapText="1"/>
    </xf>
    <xf numFmtId="49" fontId="14" fillId="0" borderId="1" xfId="4" applyNumberFormat="1" applyFont="1" applyBorder="1" applyAlignment="1" applyProtection="1">
      <alignment horizontal="left" vertical="center" wrapText="1"/>
      <protection locked="0"/>
    </xf>
    <xf numFmtId="0" fontId="15" fillId="0" borderId="0" xfId="4" applyAlignment="1">
      <alignment vertical="center" wrapText="1"/>
    </xf>
    <xf numFmtId="0" fontId="14" fillId="0" borderId="0" xfId="4" applyFont="1"/>
    <xf numFmtId="0" fontId="13" fillId="0" borderId="1" xfId="4" applyFont="1" applyBorder="1" applyAlignment="1" applyProtection="1">
      <alignment horizontal="left" vertical="top" wrapText="1"/>
      <protection locked="0"/>
    </xf>
    <xf numFmtId="0" fontId="10" fillId="0" borderId="0" xfId="4" applyFont="1" applyAlignment="1">
      <alignment vertical="center" wrapText="1"/>
    </xf>
    <xf numFmtId="0" fontId="14" fillId="0" borderId="1" xfId="4" applyFont="1" applyBorder="1" applyAlignment="1" applyProtection="1">
      <alignment horizontal="left" vertical="center" wrapText="1"/>
      <protection locked="0"/>
    </xf>
    <xf numFmtId="4" fontId="14" fillId="0" borderId="1" xfId="4" applyNumberFormat="1" applyFont="1" applyBorder="1" applyAlignment="1" applyProtection="1">
      <alignment vertical="center" wrapText="1"/>
      <protection locked="0"/>
    </xf>
    <xf numFmtId="4" fontId="13" fillId="8" borderId="15" xfId="4" applyNumberFormat="1" applyFont="1" applyFill="1" applyBorder="1" applyAlignment="1">
      <alignment vertical="center" wrapText="1"/>
    </xf>
    <xf numFmtId="0" fontId="29" fillId="0" borderId="25" xfId="4" applyFont="1" applyBorder="1"/>
    <xf numFmtId="4" fontId="14" fillId="0" borderId="0" xfId="4" applyNumberFormat="1" applyFont="1"/>
    <xf numFmtId="39" fontId="2" fillId="0" borderId="0" xfId="0" applyNumberFormat="1" applyFont="1" applyAlignment="1">
      <alignment horizontal="center"/>
    </xf>
    <xf numFmtId="0" fontId="24" fillId="0" borderId="16" xfId="0" applyFont="1" applyBorder="1"/>
    <xf numFmtId="43" fontId="24" fillId="0" borderId="16" xfId="1" applyFont="1" applyFill="1" applyBorder="1" applyAlignment="1"/>
    <xf numFmtId="9" fontId="15" fillId="0" borderId="1" xfId="2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1" fontId="15" fillId="0" borderId="1" xfId="0" applyNumberFormat="1" applyFont="1" applyBorder="1" applyAlignment="1">
      <alignment horizontal="center"/>
    </xf>
    <xf numFmtId="166" fontId="3" fillId="0" borderId="6" xfId="0" quotePrefix="1" applyNumberFormat="1" applyFont="1" applyBorder="1" applyAlignment="1">
      <alignment horizontal="center"/>
    </xf>
    <xf numFmtId="0" fontId="14" fillId="0" borderId="6" xfId="0" quotePrefix="1" applyFont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44" fontId="10" fillId="3" borderId="26" xfId="0" applyNumberFormat="1" applyFont="1" applyFill="1" applyBorder="1" applyAlignment="1">
      <alignment horizontal="center" wrapText="1"/>
    </xf>
    <xf numFmtId="43" fontId="13" fillId="4" borderId="24" xfId="0" applyNumberFormat="1" applyFont="1" applyFill="1" applyBorder="1" applyAlignment="1">
      <alignment horizontal="center"/>
    </xf>
    <xf numFmtId="43" fontId="13" fillId="0" borderId="24" xfId="0" applyNumberFormat="1" applyFont="1" applyBorder="1" applyAlignment="1">
      <alignment horizontal="center"/>
    </xf>
    <xf numFmtId="165" fontId="11" fillId="6" borderId="24" xfId="1" applyNumberFormat="1" applyFont="1" applyFill="1" applyBorder="1" applyAlignment="1">
      <alignment horizontal="center"/>
    </xf>
    <xf numFmtId="165" fontId="10" fillId="0" borderId="24" xfId="1" applyNumberFormat="1" applyFont="1" applyBorder="1" applyAlignment="1">
      <alignment horizontal="center"/>
    </xf>
    <xf numFmtId="165" fontId="10" fillId="4" borderId="24" xfId="1" applyNumberFormat="1" applyFont="1" applyFill="1" applyBorder="1" applyAlignment="1">
      <alignment horizontal="center"/>
    </xf>
    <xf numFmtId="165" fontId="10" fillId="0" borderId="24" xfId="1" applyNumberFormat="1" applyFont="1" applyFill="1" applyBorder="1" applyAlignment="1">
      <alignment horizontal="center"/>
    </xf>
    <xf numFmtId="165" fontId="10" fillId="7" borderId="24" xfId="1" applyNumberFormat="1" applyFont="1" applyFill="1" applyBorder="1" applyAlignment="1">
      <alignment horizontal="center"/>
    </xf>
    <xf numFmtId="43" fontId="13" fillId="0" borderId="24" xfId="1" applyFont="1" applyBorder="1" applyAlignment="1">
      <alignment horizontal="center"/>
    </xf>
    <xf numFmtId="43" fontId="13" fillId="0" borderId="24" xfId="1" applyFont="1" applyBorder="1"/>
    <xf numFmtId="43" fontId="13" fillId="3" borderId="27" xfId="1" applyFont="1" applyFill="1" applyBorder="1" applyAlignment="1">
      <alignment horizontal="center"/>
    </xf>
    <xf numFmtId="43" fontId="3" fillId="0" borderId="0" xfId="0" applyNumberFormat="1" applyFont="1"/>
    <xf numFmtId="0" fontId="6" fillId="0" borderId="6" xfId="0" quotePrefix="1" applyFont="1" applyBorder="1" applyAlignment="1">
      <alignment horizontal="right" vertical="center" wrapText="1"/>
    </xf>
    <xf numFmtId="43" fontId="22" fillId="0" borderId="0" xfId="1" applyFont="1" applyFill="1" applyBorder="1" applyAlignment="1">
      <alignment vertical="center" wrapText="1"/>
    </xf>
    <xf numFmtId="43" fontId="20" fillId="0" borderId="0" xfId="2" applyNumberFormat="1" applyFont="1" applyAlignment="1">
      <alignment horizontal="center"/>
    </xf>
    <xf numFmtId="0" fontId="21" fillId="0" borderId="0" xfId="0" applyFont="1" applyAlignment="1">
      <alignment horizontal="left" vertical="center" wrapText="1"/>
    </xf>
    <xf numFmtId="15" fontId="0" fillId="0" borderId="1" xfId="0" applyNumberFormat="1" applyBorder="1"/>
    <xf numFmtId="0" fontId="21" fillId="0" borderId="2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5" fontId="22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15" fontId="31" fillId="0" borderId="1" xfId="0" applyNumberFormat="1" applyFont="1" applyBorder="1"/>
    <xf numFmtId="0" fontId="32" fillId="0" borderId="0" xfId="0" applyFont="1"/>
    <xf numFmtId="0" fontId="22" fillId="0" borderId="15" xfId="0" applyFont="1" applyBorder="1" applyAlignment="1">
      <alignment vertical="center" wrapText="1"/>
    </xf>
    <xf numFmtId="0" fontId="6" fillId="0" borderId="6" xfId="0" quotePrefix="1" applyFont="1" applyBorder="1" applyAlignment="1">
      <alignment vertical="center" wrapText="1"/>
    </xf>
    <xf numFmtId="4" fontId="0" fillId="0" borderId="1" xfId="0" applyNumberFormat="1" applyBorder="1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4" xfId="0" applyBorder="1" applyAlignment="1">
      <alignment wrapText="1"/>
    </xf>
    <xf numFmtId="0" fontId="24" fillId="0" borderId="16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5" fillId="0" borderId="10" xfId="0" applyFont="1" applyBorder="1" applyAlignment="1">
      <alignment horizontal="center" wrapText="1"/>
    </xf>
    <xf numFmtId="43" fontId="33" fillId="0" borderId="1" xfId="1" applyFont="1" applyFill="1" applyBorder="1" applyAlignment="1">
      <alignment vertical="center" wrapText="1"/>
    </xf>
    <xf numFmtId="43" fontId="0" fillId="0" borderId="1" xfId="1" applyFont="1" applyFill="1" applyBorder="1"/>
    <xf numFmtId="43" fontId="31" fillId="0" borderId="1" xfId="1" applyFont="1" applyFill="1" applyBorder="1"/>
    <xf numFmtId="43" fontId="0" fillId="0" borderId="1" xfId="1" applyFont="1" applyBorder="1"/>
    <xf numFmtId="0" fontId="0" fillId="0" borderId="1" xfId="0" quotePrefix="1" applyBorder="1" applyAlignment="1">
      <alignment wrapText="1"/>
    </xf>
    <xf numFmtId="0" fontId="0" fillId="0" borderId="24" xfId="0" quotePrefix="1" applyBorder="1"/>
    <xf numFmtId="0" fontId="0" fillId="0" borderId="24" xfId="0" quotePrefix="1" applyBorder="1" applyAlignment="1">
      <alignment wrapText="1"/>
    </xf>
    <xf numFmtId="168" fontId="0" fillId="0" borderId="1" xfId="0" applyNumberFormat="1" applyBorder="1"/>
    <xf numFmtId="4" fontId="6" fillId="0" borderId="0" xfId="0" applyNumberFormat="1" applyFont="1" applyAlignment="1">
      <alignment vertical="center" wrapText="1"/>
    </xf>
    <xf numFmtId="4" fontId="3" fillId="0" borderId="0" xfId="0" applyNumberFormat="1" applyFont="1"/>
    <xf numFmtId="0" fontId="33" fillId="0" borderId="0" xfId="0" applyFont="1"/>
    <xf numFmtId="0" fontId="33" fillId="0" borderId="0" xfId="0" applyFont="1" applyAlignment="1">
      <alignment vertical="center" wrapText="1"/>
    </xf>
    <xf numFmtId="0" fontId="0" fillId="0" borderId="6" xfId="0" applyBorder="1" applyAlignment="1">
      <alignment horizontal="left"/>
    </xf>
    <xf numFmtId="43" fontId="3" fillId="0" borderId="0" xfId="1" applyFont="1"/>
    <xf numFmtId="4" fontId="31" fillId="0" borderId="1" xfId="0" applyNumberFormat="1" applyFont="1" applyBorder="1"/>
    <xf numFmtId="0" fontId="31" fillId="0" borderId="1" xfId="0" applyFont="1" applyBorder="1"/>
    <xf numFmtId="4" fontId="22" fillId="0" borderId="15" xfId="0" applyNumberFormat="1" applyFont="1" applyBorder="1" applyAlignment="1">
      <alignment vertical="center" wrapText="1"/>
    </xf>
    <xf numFmtId="4" fontId="22" fillId="0" borderId="31" xfId="0" applyNumberFormat="1" applyFont="1" applyBorder="1" applyAlignment="1">
      <alignment vertical="center" wrapText="1"/>
    </xf>
    <xf numFmtId="4" fontId="22" fillId="0" borderId="1" xfId="0" applyNumberFormat="1" applyFont="1" applyBorder="1" applyAlignment="1">
      <alignment vertical="center" wrapText="1"/>
    </xf>
    <xf numFmtId="0" fontId="6" fillId="0" borderId="6" xfId="0" quotePrefix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2" fontId="3" fillId="0" borderId="6" xfId="0" quotePrefix="1" applyNumberFormat="1" applyFont="1" applyBorder="1" applyAlignment="1">
      <alignment horizontal="center"/>
    </xf>
    <xf numFmtId="43" fontId="15" fillId="0" borderId="1" xfId="1" applyFont="1" applyBorder="1" applyAlignment="1">
      <alignment horizontal="left" indent="1"/>
    </xf>
    <xf numFmtId="43" fontId="15" fillId="0" borderId="1" xfId="1" applyFont="1" applyFill="1" applyBorder="1" applyAlignment="1">
      <alignment horizontal="left" indent="1"/>
    </xf>
    <xf numFmtId="0" fontId="6" fillId="0" borderId="1" xfId="0" applyFont="1" applyBorder="1"/>
    <xf numFmtId="43" fontId="35" fillId="0" borderId="1" xfId="1" applyFont="1" applyFill="1" applyBorder="1" applyAlignment="1">
      <alignment vertical="center" wrapText="1"/>
    </xf>
    <xf numFmtId="43" fontId="22" fillId="0" borderId="7" xfId="0" applyNumberFormat="1" applyFont="1" applyBorder="1" applyAlignment="1">
      <alignment vertical="center" wrapText="1"/>
    </xf>
    <xf numFmtId="43" fontId="14" fillId="0" borderId="1" xfId="1" applyFont="1" applyFill="1" applyBorder="1"/>
    <xf numFmtId="15" fontId="22" fillId="0" borderId="1" xfId="0" applyNumberFormat="1" applyFont="1" applyBorder="1" applyAlignment="1">
      <alignment horizontal="left" vertical="center" wrapText="1"/>
    </xf>
    <xf numFmtId="0" fontId="36" fillId="0" borderId="1" xfId="0" applyFont="1" applyBorder="1"/>
    <xf numFmtId="15" fontId="6" fillId="0" borderId="1" xfId="0" applyNumberFormat="1" applyFont="1" applyBorder="1" applyAlignment="1">
      <alignment horizontal="left" vertical="center" wrapText="1"/>
    </xf>
    <xf numFmtId="43" fontId="22" fillId="0" borderId="1" xfId="1" applyFont="1" applyFill="1" applyBorder="1" applyAlignment="1">
      <alignment horizontal="left" vertical="center" wrapText="1"/>
    </xf>
    <xf numFmtId="49" fontId="22" fillId="0" borderId="1" xfId="4" applyNumberFormat="1" applyFont="1" applyBorder="1" applyAlignment="1" applyProtection="1">
      <alignment horizontal="left" vertical="center" wrapText="1"/>
      <protection locked="0"/>
    </xf>
    <xf numFmtId="4" fontId="22" fillId="0" borderId="1" xfId="4" applyNumberFormat="1" applyFont="1" applyBorder="1" applyAlignment="1" applyProtection="1">
      <alignment vertical="center" wrapText="1"/>
      <protection locked="0"/>
    </xf>
    <xf numFmtId="0" fontId="22" fillId="0" borderId="0" xfId="4" applyFont="1"/>
    <xf numFmtId="15" fontId="22" fillId="0" borderId="0" xfId="4" applyNumberFormat="1" applyFont="1" applyAlignment="1">
      <alignment horizontal="left"/>
    </xf>
    <xf numFmtId="0" fontId="37" fillId="9" borderId="0" xfId="0" applyFont="1" applyFill="1" applyAlignment="1">
      <alignment horizontal="center" vertical="center" wrapText="1"/>
    </xf>
    <xf numFmtId="0" fontId="37" fillId="9" borderId="0" xfId="0" applyFont="1" applyFill="1" applyAlignment="1">
      <alignment vertical="center" wrapText="1"/>
    </xf>
    <xf numFmtId="43" fontId="0" fillId="0" borderId="0" xfId="1" applyFont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3" fontId="12" fillId="5" borderId="24" xfId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3" fontId="0" fillId="0" borderId="0" xfId="1" applyFont="1" applyBorder="1"/>
    <xf numFmtId="166" fontId="3" fillId="0" borderId="1" xfId="0" applyNumberFormat="1" applyFont="1" applyBorder="1" applyAlignment="1">
      <alignment horizontal="center"/>
    </xf>
    <xf numFmtId="0" fontId="14" fillId="0" borderId="29" xfId="0" applyFont="1" applyBorder="1"/>
    <xf numFmtId="14" fontId="3" fillId="0" borderId="1" xfId="0" applyNumberFormat="1" applyFont="1" applyBorder="1" applyAlignment="1">
      <alignment horizontal="center"/>
    </xf>
    <xf numFmtId="43" fontId="3" fillId="0" borderId="15" xfId="1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167" fontId="0" fillId="0" borderId="0" xfId="1" applyNumberFormat="1" applyFont="1" applyBorder="1"/>
    <xf numFmtId="167" fontId="0" fillId="0" borderId="0" xfId="1" applyNumberFormat="1" applyFont="1"/>
    <xf numFmtId="43" fontId="3" fillId="0" borderId="15" xfId="1" applyFont="1" applyBorder="1" applyAlignment="1">
      <alignment horizontal="right"/>
    </xf>
    <xf numFmtId="43" fontId="3" fillId="0" borderId="20" xfId="1" applyFont="1" applyBorder="1" applyAlignment="1">
      <alignment horizontal="right"/>
    </xf>
    <xf numFmtId="166" fontId="3" fillId="0" borderId="1" xfId="0" quotePrefix="1" applyNumberFormat="1" applyFont="1" applyBorder="1" applyAlignment="1">
      <alignment horizontal="center"/>
    </xf>
    <xf numFmtId="0" fontId="14" fillId="5" borderId="1" xfId="0" applyFont="1" applyFill="1" applyBorder="1" applyAlignment="1">
      <alignment wrapText="1"/>
    </xf>
    <xf numFmtId="0" fontId="18" fillId="0" borderId="1" xfId="0" applyFont="1" applyBorder="1" applyAlignment="1">
      <alignment vertical="center"/>
    </xf>
    <xf numFmtId="0" fontId="3" fillId="0" borderId="15" xfId="0" applyFont="1" applyBorder="1"/>
    <xf numFmtId="0" fontId="39" fillId="0" borderId="0" xfId="0" applyFont="1" applyAlignment="1">
      <alignment vertical="center"/>
    </xf>
    <xf numFmtId="43" fontId="3" fillId="0" borderId="22" xfId="1" applyFont="1" applyBorder="1" applyAlignment="1">
      <alignment horizontal="center" vertical="center"/>
    </xf>
    <xf numFmtId="0" fontId="3" fillId="0" borderId="15" xfId="0" applyFont="1" applyBorder="1" applyAlignment="1">
      <alignment horizontal="right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12" fillId="10" borderId="24" xfId="1" applyFont="1" applyFill="1" applyBorder="1" applyAlignment="1">
      <alignment horizontal="center" vertical="center"/>
    </xf>
    <xf numFmtId="43" fontId="12" fillId="10" borderId="24" xfId="1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2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4" fontId="10" fillId="0" borderId="1" xfId="1" applyNumberFormat="1" applyFont="1" applyBorder="1" applyAlignment="1">
      <alignment vertical="center"/>
    </xf>
    <xf numFmtId="0" fontId="8" fillId="0" borderId="1" xfId="0" applyFont="1" applyBorder="1"/>
    <xf numFmtId="43" fontId="12" fillId="0" borderId="1" xfId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5" fillId="5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15" fillId="0" borderId="1" xfId="1" applyFont="1" applyFill="1" applyBorder="1"/>
    <xf numFmtId="43" fontId="15" fillId="5" borderId="1" xfId="1" applyFont="1" applyFill="1" applyBorder="1"/>
    <xf numFmtId="43" fontId="8" fillId="0" borderId="1" xfId="1" applyFont="1" applyFill="1" applyBorder="1"/>
    <xf numFmtId="43" fontId="8" fillId="0" borderId="1" xfId="1" applyFont="1" applyBorder="1"/>
    <xf numFmtId="0" fontId="3" fillId="0" borderId="1" xfId="0" applyFont="1" applyBorder="1" applyAlignment="1">
      <alignment horizontal="center"/>
    </xf>
    <xf numFmtId="14" fontId="8" fillId="5" borderId="1" xfId="0" applyNumberFormat="1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 vertical="top"/>
    </xf>
    <xf numFmtId="0" fontId="14" fillId="11" borderId="1" xfId="0" applyFont="1" applyFill="1" applyBorder="1"/>
    <xf numFmtId="0" fontId="8" fillId="11" borderId="1" xfId="0" applyFont="1" applyFill="1" applyBorder="1"/>
    <xf numFmtId="0" fontId="8" fillId="11" borderId="1" xfId="0" applyFont="1" applyFill="1" applyBorder="1" applyAlignment="1">
      <alignment horizontal="center"/>
    </xf>
    <xf numFmtId="43" fontId="15" fillId="11" borderId="1" xfId="1" applyFont="1" applyFill="1" applyBorder="1"/>
    <xf numFmtId="1" fontId="15" fillId="11" borderId="1" xfId="0" applyNumberFormat="1" applyFont="1" applyFill="1" applyBorder="1" applyAlignment="1">
      <alignment horizontal="center"/>
    </xf>
    <xf numFmtId="43" fontId="8" fillId="11" borderId="1" xfId="1" applyFont="1" applyFill="1" applyBorder="1"/>
    <xf numFmtId="43" fontId="32" fillId="0" borderId="0" xfId="0" applyNumberFormat="1" applyFont="1"/>
    <xf numFmtId="14" fontId="0" fillId="0" borderId="1" xfId="0" applyNumberFormat="1" applyBorder="1"/>
    <xf numFmtId="166" fontId="3" fillId="0" borderId="1" xfId="0" quotePrefix="1" applyNumberFormat="1" applyFont="1" applyBorder="1" applyAlignment="1">
      <alignment horizontal="center" vertical="center"/>
    </xf>
    <xf numFmtId="0" fontId="14" fillId="5" borderId="1" xfId="0" applyFont="1" applyFill="1" applyBorder="1" applyAlignment="1">
      <alignment horizontal="left" vertical="center" wrapText="1"/>
    </xf>
    <xf numFmtId="0" fontId="6" fillId="3" borderId="6" xfId="0" quotePrefix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vertical="center" wrapText="1"/>
    </xf>
    <xf numFmtId="15" fontId="6" fillId="3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22" fillId="3" borderId="1" xfId="1" applyFont="1" applyFill="1" applyBorder="1" applyAlignment="1">
      <alignment vertical="center" wrapText="1"/>
    </xf>
    <xf numFmtId="43" fontId="6" fillId="3" borderId="7" xfId="0" applyNumberFormat="1" applyFont="1" applyFill="1" applyBorder="1" applyAlignment="1">
      <alignment vertical="center" wrapText="1"/>
    </xf>
    <xf numFmtId="0" fontId="22" fillId="3" borderId="15" xfId="0" applyFont="1" applyFill="1" applyBorder="1" applyAlignment="1">
      <alignment vertical="center" wrapText="1"/>
    </xf>
    <xf numFmtId="15" fontId="22" fillId="3" borderId="1" xfId="0" applyNumberFormat="1" applyFont="1" applyFill="1" applyBorder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43" fontId="22" fillId="0" borderId="0" xfId="1" applyFont="1" applyFill="1" applyBorder="1" applyAlignment="1">
      <alignment horizontal="left" vertical="center" wrapText="1"/>
    </xf>
    <xf numFmtId="43" fontId="22" fillId="0" borderId="0" xfId="0" applyNumberFormat="1" applyFont="1" applyAlignment="1">
      <alignment vertical="center" wrapText="1"/>
    </xf>
    <xf numFmtId="43" fontId="6" fillId="3" borderId="0" xfId="0" applyNumberFormat="1" applyFont="1" applyFill="1" applyAlignment="1">
      <alignment vertical="center" wrapText="1"/>
    </xf>
    <xf numFmtId="43" fontId="24" fillId="0" borderId="0" xfId="1" applyFont="1" applyFill="1" applyBorder="1" applyAlignment="1">
      <alignment horizontal="center"/>
    </xf>
    <xf numFmtId="43" fontId="24" fillId="0" borderId="0" xfId="0" applyNumberFormat="1" applyFont="1"/>
    <xf numFmtId="43" fontId="40" fillId="3" borderId="1" xfId="1" applyFont="1" applyFill="1" applyBorder="1" applyAlignment="1">
      <alignment vertical="center" wrapText="1"/>
    </xf>
    <xf numFmtId="43" fontId="40" fillId="2" borderId="1" xfId="1" applyFont="1" applyFill="1" applyBorder="1" applyAlignment="1">
      <alignment vertical="center" wrapText="1"/>
    </xf>
    <xf numFmtId="0" fontId="3" fillId="12" borderId="6" xfId="0" applyFont="1" applyFill="1" applyBorder="1" applyAlignment="1">
      <alignment horizontal="center"/>
    </xf>
    <xf numFmtId="0" fontId="11" fillId="12" borderId="1" xfId="0" applyFont="1" applyFill="1" applyBorder="1"/>
    <xf numFmtId="0" fontId="8" fillId="12" borderId="1" xfId="0" applyFont="1" applyFill="1" applyBorder="1" applyAlignment="1">
      <alignment horizontal="center"/>
    </xf>
    <xf numFmtId="0" fontId="8" fillId="12" borderId="1" xfId="0" applyFont="1" applyFill="1" applyBorder="1" applyAlignment="1">
      <alignment horizontal="center" wrapText="1"/>
    </xf>
    <xf numFmtId="43" fontId="8" fillId="12" borderId="1" xfId="1" applyFont="1" applyFill="1" applyBorder="1" applyAlignment="1">
      <alignment horizontal="center" wrapText="1"/>
    </xf>
    <xf numFmtId="165" fontId="10" fillId="12" borderId="1" xfId="1" applyNumberFormat="1" applyFont="1" applyFill="1" applyBorder="1" applyAlignment="1">
      <alignment horizontal="center"/>
    </xf>
    <xf numFmtId="165" fontId="10" fillId="12" borderId="24" xfId="1" applyNumberFormat="1" applyFont="1" applyFill="1" applyBorder="1" applyAlignment="1">
      <alignment horizontal="center"/>
    </xf>
    <xf numFmtId="0" fontId="3" fillId="12" borderId="7" xfId="0" applyFont="1" applyFill="1" applyBorder="1" applyAlignment="1">
      <alignment horizontal="center"/>
    </xf>
    <xf numFmtId="0" fontId="3" fillId="12" borderId="0" xfId="0" applyFont="1" applyFill="1"/>
    <xf numFmtId="9" fontId="13" fillId="12" borderId="1" xfId="2" applyFont="1" applyFill="1" applyBorder="1" applyAlignment="1">
      <alignment horizontal="center"/>
    </xf>
    <xf numFmtId="0" fontId="3" fillId="12" borderId="1" xfId="0" applyFont="1" applyFill="1" applyBorder="1"/>
    <xf numFmtId="43" fontId="3" fillId="12" borderId="1" xfId="1" applyFont="1" applyFill="1" applyBorder="1"/>
    <xf numFmtId="165" fontId="8" fillId="12" borderId="1" xfId="1" applyNumberFormat="1" applyFont="1" applyFill="1" applyBorder="1" applyAlignment="1">
      <alignment horizontal="center"/>
    </xf>
    <xf numFmtId="165" fontId="11" fillId="12" borderId="1" xfId="1" applyNumberFormat="1" applyFont="1" applyFill="1" applyBorder="1" applyAlignment="1">
      <alignment horizontal="center"/>
    </xf>
    <xf numFmtId="165" fontId="11" fillId="12" borderId="24" xfId="1" applyNumberFormat="1" applyFont="1" applyFill="1" applyBorder="1" applyAlignment="1">
      <alignment horizontal="center"/>
    </xf>
    <xf numFmtId="0" fontId="3" fillId="12" borderId="7" xfId="0" applyFont="1" applyFill="1" applyBorder="1"/>
    <xf numFmtId="0" fontId="14" fillId="5" borderId="1" xfId="0" applyFont="1" applyFill="1" applyBorder="1" applyAlignment="1">
      <alignment vertical="center"/>
    </xf>
    <xf numFmtId="0" fontId="14" fillId="5" borderId="1" xfId="0" applyFont="1" applyFill="1" applyBorder="1" applyAlignment="1">
      <alignment vertical="center" wrapText="1"/>
    </xf>
    <xf numFmtId="166" fontId="3" fillId="0" borderId="1" xfId="0" quotePrefix="1" applyNumberFormat="1" applyFont="1" applyBorder="1" applyAlignment="1">
      <alignment vertical="center"/>
    </xf>
    <xf numFmtId="166" fontId="3" fillId="0" borderId="1" xfId="0" quotePrefix="1" applyNumberFormat="1" applyFont="1" applyBorder="1"/>
    <xf numFmtId="43" fontId="3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vertical="center"/>
    </xf>
    <xf numFmtId="0" fontId="14" fillId="0" borderId="1" xfId="4" applyFont="1" applyBorder="1"/>
    <xf numFmtId="43" fontId="22" fillId="0" borderId="1" xfId="1" applyFont="1" applyBorder="1" applyProtection="1"/>
    <xf numFmtId="0" fontId="7" fillId="0" borderId="0" xfId="0" applyFont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43" fontId="22" fillId="0" borderId="8" xfId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3" fillId="0" borderId="13" xfId="0" applyFont="1" applyBorder="1" applyAlignment="1">
      <alignment horizontal="left" vertical="center" wrapText="1"/>
    </xf>
    <xf numFmtId="43" fontId="33" fillId="0" borderId="8" xfId="1" applyFont="1" applyFill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center" wrapText="1"/>
    </xf>
    <xf numFmtId="0" fontId="24" fillId="0" borderId="18" xfId="0" applyFont="1" applyBorder="1" applyAlignment="1">
      <alignment horizontal="center" wrapText="1"/>
    </xf>
    <xf numFmtId="43" fontId="24" fillId="0" borderId="17" xfId="1" applyFont="1" applyFill="1" applyBorder="1" applyAlignment="1">
      <alignment horizontal="center"/>
    </xf>
    <xf numFmtId="43" fontId="24" fillId="0" borderId="18" xfId="1" applyFont="1" applyFill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1" xfId="0" applyFont="1" applyBorder="1" applyAlignment="1">
      <alignment horizontal="right"/>
    </xf>
    <xf numFmtId="43" fontId="3" fillId="0" borderId="24" xfId="1" applyFont="1" applyBorder="1" applyAlignment="1">
      <alignment horizontal="center" vertical="center"/>
    </xf>
    <xf numFmtId="43" fontId="3" fillId="0" borderId="15" xfId="1" applyFont="1" applyBorder="1" applyAlignment="1">
      <alignment horizontal="center" vertical="center"/>
    </xf>
    <xf numFmtId="43" fontId="3" fillId="0" borderId="24" xfId="1" applyFont="1" applyBorder="1" applyAlignment="1">
      <alignment horizontal="center"/>
    </xf>
    <xf numFmtId="43" fontId="3" fillId="0" borderId="15" xfId="1" applyFont="1" applyBorder="1" applyAlignment="1">
      <alignment horizontal="center"/>
    </xf>
    <xf numFmtId="0" fontId="37" fillId="9" borderId="0" xfId="0" applyFont="1" applyFill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3" fontId="3" fillId="0" borderId="24" xfId="1" applyFont="1" applyBorder="1" applyAlignment="1">
      <alignment horizontal="right"/>
    </xf>
    <xf numFmtId="43" fontId="3" fillId="0" borderId="15" xfId="1" applyFont="1" applyBorder="1" applyAlignment="1">
      <alignment horizontal="right"/>
    </xf>
    <xf numFmtId="0" fontId="37" fillId="9" borderId="8" xfId="0" applyFont="1" applyFill="1" applyBorder="1" applyAlignment="1">
      <alignment horizontal="center" vertical="center" wrapText="1"/>
    </xf>
    <xf numFmtId="0" fontId="14" fillId="0" borderId="8" xfId="4" applyFont="1" applyBorder="1" applyProtection="1">
      <protection locked="0"/>
    </xf>
    <xf numFmtId="0" fontId="10" fillId="8" borderId="19" xfId="4" applyFont="1" applyFill="1" applyBorder="1" applyAlignment="1">
      <alignment vertical="top" wrapText="1"/>
    </xf>
    <xf numFmtId="0" fontId="10" fillId="8" borderId="20" xfId="4" applyFont="1" applyFill="1" applyBorder="1" applyAlignment="1">
      <alignment vertical="top" wrapText="1"/>
    </xf>
    <xf numFmtId="49" fontId="29" fillId="8" borderId="21" xfId="4" applyNumberFormat="1" applyFont="1" applyFill="1" applyBorder="1" applyAlignment="1">
      <alignment horizontal="center" vertical="top" wrapText="1"/>
    </xf>
    <xf numFmtId="49" fontId="29" fillId="8" borderId="22" xfId="4" applyNumberFormat="1" applyFont="1" applyFill="1" applyBorder="1" applyAlignment="1">
      <alignment horizontal="center" vertical="top" wrapText="1"/>
    </xf>
    <xf numFmtId="4" fontId="22" fillId="0" borderId="24" xfId="4" applyNumberFormat="1" applyFont="1" applyBorder="1" applyAlignment="1" applyProtection="1">
      <alignment horizontal="left" vertical="top" wrapText="1"/>
      <protection locked="0"/>
    </xf>
    <xf numFmtId="4" fontId="22" fillId="0" borderId="13" xfId="4" applyNumberFormat="1" applyFont="1" applyBorder="1" applyAlignment="1" applyProtection="1">
      <alignment horizontal="left" vertical="top" wrapText="1"/>
      <protection locked="0"/>
    </xf>
    <xf numFmtId="15" fontId="22" fillId="0" borderId="24" xfId="0" applyNumberFormat="1" applyFont="1" applyBorder="1" applyAlignment="1">
      <alignment horizontal="left" vertical="center" wrapText="1"/>
    </xf>
    <xf numFmtId="15" fontId="22" fillId="0" borderId="13" xfId="0" applyNumberFormat="1" applyFont="1" applyBorder="1" applyAlignment="1">
      <alignment horizontal="left" vertical="center" wrapText="1"/>
    </xf>
    <xf numFmtId="0" fontId="14" fillId="0" borderId="24" xfId="4" applyFont="1" applyBorder="1" applyAlignment="1" applyProtection="1">
      <alignment horizontal="left" vertical="top" wrapText="1"/>
      <protection locked="0"/>
    </xf>
    <xf numFmtId="0" fontId="14" fillId="0" borderId="13" xfId="4" applyFont="1" applyBorder="1" applyAlignment="1" applyProtection="1">
      <alignment horizontal="left" vertical="top" wrapText="1"/>
      <protection locked="0"/>
    </xf>
    <xf numFmtId="0" fontId="22" fillId="0" borderId="13" xfId="4" applyFont="1" applyBorder="1" applyAlignment="1">
      <alignment horizontal="left"/>
    </xf>
    <xf numFmtId="0" fontId="26" fillId="0" borderId="0" xfId="4" applyFont="1" applyAlignment="1">
      <alignment vertical="top"/>
    </xf>
    <xf numFmtId="0" fontId="27" fillId="0" borderId="0" xfId="4" applyFont="1" applyAlignment="1">
      <alignment vertical="top"/>
    </xf>
    <xf numFmtId="0" fontId="14" fillId="0" borderId="0" xfId="4" applyFont="1" applyAlignment="1" applyProtection="1">
      <alignment vertical="center"/>
      <protection locked="0"/>
    </xf>
    <xf numFmtId="0" fontId="13" fillId="0" borderId="8" xfId="4" applyFont="1" applyBorder="1" applyAlignment="1">
      <alignment horizontal="left" vertical="top" wrapText="1"/>
    </xf>
    <xf numFmtId="0" fontId="15" fillId="0" borderId="8" xfId="4" applyBorder="1" applyAlignment="1">
      <alignment vertical="top"/>
    </xf>
    <xf numFmtId="0" fontId="15" fillId="0" borderId="8" xfId="4" applyBorder="1" applyAlignment="1" applyProtection="1">
      <alignment vertical="top"/>
      <protection locked="0"/>
    </xf>
    <xf numFmtId="0" fontId="13" fillId="8" borderId="24" xfId="4" applyFont="1" applyFill="1" applyBorder="1" applyAlignment="1">
      <alignment horizontal="right" vertical="center" wrapText="1"/>
    </xf>
    <xf numFmtId="0" fontId="13" fillId="8" borderId="13" xfId="4" applyFont="1" applyFill="1" applyBorder="1" applyAlignment="1">
      <alignment horizontal="right" vertical="center" wrapText="1"/>
    </xf>
    <xf numFmtId="0" fontId="15" fillId="0" borderId="13" xfId="4" applyBorder="1" applyAlignment="1">
      <alignment horizontal="right" vertical="center" wrapText="1"/>
    </xf>
    <xf numFmtId="0" fontId="25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</cellXfs>
  <cellStyles count="7">
    <cellStyle name="Comma" xfId="1" builtinId="3"/>
    <cellStyle name="Comma 10" xfId="3" xr:uid="{00000000-0005-0000-0000-000001000000}"/>
    <cellStyle name="Comma 2" xfId="5" xr:uid="{00000000-0005-0000-0000-000002000000}"/>
    <cellStyle name="Normal" xfId="0" builtinId="0"/>
    <cellStyle name="Normal 2" xfId="6" xr:uid="{00000000-0005-0000-0000-000004000000}"/>
    <cellStyle name="Normal 3" xfId="4" xr:uid="{00000000-0005-0000-0000-000005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8"/>
  <sheetViews>
    <sheetView tabSelected="1" zoomScaleNormal="100" zoomScaleSheetLayoutView="100" workbookViewId="0">
      <selection activeCell="B46" sqref="B46"/>
    </sheetView>
  </sheetViews>
  <sheetFormatPr defaultColWidth="8.85546875" defaultRowHeight="15" x14ac:dyDescent="0.25"/>
  <cols>
    <col min="1" max="1" width="11.42578125" style="3" customWidth="1"/>
    <col min="2" max="2" width="44" style="3" customWidth="1"/>
    <col min="3" max="3" width="11.5703125" style="91" hidden="1" customWidth="1"/>
    <col min="4" max="4" width="12.42578125" style="91" hidden="1" customWidth="1"/>
    <col min="5" max="5" width="10.7109375" style="91" customWidth="1"/>
    <col min="6" max="6" width="10.5703125" style="91" customWidth="1"/>
    <col min="7" max="7" width="15.5703125" style="91" customWidth="1"/>
    <col min="8" max="8" width="17.7109375" style="95" customWidth="1"/>
    <col min="9" max="10" width="17.42578125" style="95" hidden="1" customWidth="1"/>
    <col min="11" max="11" width="39.85546875" style="3" hidden="1" customWidth="1"/>
    <col min="12" max="12" width="0.85546875" style="3" hidden="1" customWidth="1"/>
    <col min="13" max="13" width="17.28515625" style="3" customWidth="1"/>
    <col min="14" max="14" width="14.7109375" style="3" customWidth="1"/>
    <col min="15" max="15" width="10.85546875" style="3" customWidth="1"/>
    <col min="16" max="16" width="31.42578125" style="3" hidden="1" customWidth="1"/>
    <col min="17" max="17" width="1.5703125" style="3" hidden="1" customWidth="1"/>
    <col min="18" max="18" width="15.42578125" style="3" customWidth="1"/>
    <col min="19" max="19" width="15.7109375" style="3" customWidth="1"/>
    <col min="20" max="20" width="15.140625" style="3" customWidth="1"/>
    <col min="21" max="21" width="14.140625" style="3" customWidth="1"/>
    <col min="22" max="22" width="14.85546875" style="3" customWidth="1"/>
    <col min="23" max="23" width="18" style="3" customWidth="1"/>
    <col min="24" max="25" width="14.140625" style="3" bestFit="1" customWidth="1"/>
    <col min="26" max="16384" width="8.85546875" style="3"/>
  </cols>
  <sheetData>
    <row r="1" spans="1:25" ht="24" x14ac:dyDescent="0.2">
      <c r="A1" s="195" t="s">
        <v>30</v>
      </c>
      <c r="B1" s="354"/>
      <c r="C1" s="354"/>
      <c r="D1" s="354"/>
      <c r="E1" s="354"/>
      <c r="F1" s="354"/>
      <c r="G1" s="354"/>
      <c r="H1" s="354"/>
      <c r="I1" s="175"/>
      <c r="J1" s="175"/>
      <c r="K1" s="13"/>
    </row>
    <row r="2" spans="1:25" ht="57.75" customHeight="1" thickBot="1" x14ac:dyDescent="0.25">
      <c r="A2" s="195" t="s">
        <v>31</v>
      </c>
      <c r="B2" s="355" t="s">
        <v>422</v>
      </c>
      <c r="C2" s="355"/>
      <c r="D2" s="355"/>
      <c r="E2" s="355"/>
      <c r="F2" s="355"/>
      <c r="G2" s="355"/>
      <c r="H2" s="355"/>
      <c r="I2" s="179"/>
      <c r="J2" s="179"/>
      <c r="K2" s="14"/>
    </row>
    <row r="3" spans="1:25" ht="77.25" x14ac:dyDescent="0.25">
      <c r="A3" s="15" t="s">
        <v>32</v>
      </c>
      <c r="B3" s="16" t="s">
        <v>33</v>
      </c>
      <c r="C3" s="17" t="s">
        <v>34</v>
      </c>
      <c r="D3" s="17" t="s">
        <v>35</v>
      </c>
      <c r="E3" s="17" t="s">
        <v>34</v>
      </c>
      <c r="F3" s="17" t="s">
        <v>36</v>
      </c>
      <c r="G3" s="18" t="s">
        <v>37</v>
      </c>
      <c r="H3" s="18" t="s">
        <v>103</v>
      </c>
      <c r="I3" s="180"/>
      <c r="J3" s="180"/>
      <c r="K3" s="19" t="s">
        <v>38</v>
      </c>
      <c r="L3" s="20"/>
      <c r="M3" s="21" t="s">
        <v>43</v>
      </c>
      <c r="N3" s="21" t="s">
        <v>44</v>
      </c>
      <c r="O3" s="21" t="s">
        <v>45</v>
      </c>
      <c r="P3" s="22" t="s">
        <v>24</v>
      </c>
      <c r="R3" s="21" t="s">
        <v>46</v>
      </c>
      <c r="S3" s="21" t="s">
        <v>47</v>
      </c>
      <c r="T3" s="21" t="s">
        <v>48</v>
      </c>
      <c r="U3" s="21" t="s">
        <v>49</v>
      </c>
      <c r="V3" s="21" t="s">
        <v>50</v>
      </c>
      <c r="W3" s="21" t="s">
        <v>51</v>
      </c>
    </row>
    <row r="4" spans="1:25" x14ac:dyDescent="0.25">
      <c r="A4" s="23"/>
      <c r="B4" s="24" t="s">
        <v>39</v>
      </c>
      <c r="C4" s="25"/>
      <c r="D4" s="26"/>
      <c r="E4" s="25"/>
      <c r="F4" s="26"/>
      <c r="G4" s="25"/>
      <c r="H4" s="27">
        <f>SUM(H5:H12)</f>
        <v>0</v>
      </c>
      <c r="I4" s="181">
        <v>9653000</v>
      </c>
      <c r="J4" s="181"/>
      <c r="K4" s="28"/>
      <c r="M4" s="27">
        <f>SUM(M5:M12)</f>
        <v>0</v>
      </c>
      <c r="N4" s="27">
        <f>SUM(N5:N12)</f>
        <v>0</v>
      </c>
      <c r="O4" s="29" t="e">
        <f>-M4/H4</f>
        <v>#DIV/0!</v>
      </c>
      <c r="P4" s="5"/>
      <c r="R4" s="5"/>
      <c r="S4" s="5"/>
      <c r="T4" s="5"/>
      <c r="U4" s="5"/>
      <c r="V4" s="5"/>
      <c r="W4" s="5"/>
    </row>
    <row r="5" spans="1:25" x14ac:dyDescent="0.25">
      <c r="A5" s="23"/>
      <c r="B5" s="30"/>
      <c r="C5" s="31"/>
      <c r="D5" s="32"/>
      <c r="E5" s="32"/>
      <c r="F5" s="32"/>
      <c r="G5" s="33"/>
      <c r="H5" s="34"/>
      <c r="I5" s="182"/>
      <c r="J5" s="182"/>
      <c r="K5" s="35"/>
      <c r="M5" s="36"/>
      <c r="N5" s="36">
        <f t="shared" ref="N5:N12" si="0">H5-M5</f>
        <v>0</v>
      </c>
      <c r="O5" s="37" t="e">
        <f>M5/H5</f>
        <v>#DIV/0!</v>
      </c>
      <c r="P5" s="5"/>
      <c r="R5" s="8"/>
      <c r="S5" s="8"/>
      <c r="T5" s="8"/>
      <c r="U5" s="8"/>
      <c r="V5" s="142"/>
      <c r="W5" s="142">
        <f t="shared" ref="W5:W27" si="1">SUM(R5:V5)</f>
        <v>0</v>
      </c>
    </row>
    <row r="6" spans="1:25" x14ac:dyDescent="0.25">
      <c r="A6" s="23"/>
      <c r="B6" s="30"/>
      <c r="C6" s="31"/>
      <c r="D6" s="38"/>
      <c r="E6" s="32"/>
      <c r="F6" s="38"/>
      <c r="G6" s="33"/>
      <c r="H6" s="34"/>
      <c r="I6" s="182"/>
      <c r="J6" s="182"/>
      <c r="K6" s="35"/>
      <c r="M6" s="36"/>
      <c r="N6" s="36">
        <f t="shared" si="0"/>
        <v>0</v>
      </c>
      <c r="O6" s="37" t="e">
        <f t="shared" ref="O6:O12" si="2">M6/H6</f>
        <v>#DIV/0!</v>
      </c>
      <c r="P6" s="5"/>
      <c r="R6" s="8"/>
      <c r="S6" s="8"/>
      <c r="T6" s="8"/>
      <c r="U6" s="8"/>
      <c r="V6" s="142"/>
      <c r="W6" s="142">
        <f t="shared" si="1"/>
        <v>0</v>
      </c>
    </row>
    <row r="7" spans="1:25" x14ac:dyDescent="0.25">
      <c r="A7" s="23"/>
      <c r="B7" s="30"/>
      <c r="C7" s="31"/>
      <c r="D7" s="38"/>
      <c r="E7" s="32"/>
      <c r="F7" s="38"/>
      <c r="G7" s="33"/>
      <c r="H7" s="34"/>
      <c r="I7" s="182"/>
      <c r="J7" s="182"/>
      <c r="K7" s="35"/>
      <c r="M7" s="36"/>
      <c r="N7" s="36">
        <f t="shared" si="0"/>
        <v>0</v>
      </c>
      <c r="O7" s="37" t="e">
        <f t="shared" si="2"/>
        <v>#DIV/0!</v>
      </c>
      <c r="P7" s="5"/>
      <c r="R7" s="8"/>
      <c r="S7" s="8"/>
      <c r="T7" s="8"/>
      <c r="U7" s="8"/>
      <c r="V7" s="142"/>
      <c r="W7" s="142">
        <f t="shared" si="1"/>
        <v>0</v>
      </c>
    </row>
    <row r="8" spans="1:25" x14ac:dyDescent="0.25">
      <c r="A8" s="23"/>
      <c r="B8" s="30"/>
      <c r="C8" s="31"/>
      <c r="D8" s="38"/>
      <c r="E8" s="32"/>
      <c r="F8" s="38"/>
      <c r="G8" s="33"/>
      <c r="H8" s="34"/>
      <c r="I8" s="182"/>
      <c r="J8" s="182"/>
      <c r="K8" s="35"/>
      <c r="M8" s="36"/>
      <c r="N8" s="36">
        <f t="shared" si="0"/>
        <v>0</v>
      </c>
      <c r="O8" s="37" t="e">
        <f t="shared" si="2"/>
        <v>#DIV/0!</v>
      </c>
      <c r="P8" s="5"/>
      <c r="R8" s="8"/>
      <c r="S8" s="8"/>
      <c r="T8" s="8"/>
      <c r="U8" s="8"/>
      <c r="V8" s="142"/>
      <c r="W8" s="142">
        <f t="shared" si="1"/>
        <v>0</v>
      </c>
    </row>
    <row r="9" spans="1:25" x14ac:dyDescent="0.25">
      <c r="A9" s="23"/>
      <c r="B9" s="30"/>
      <c r="C9" s="31"/>
      <c r="D9" s="38"/>
      <c r="E9" s="32"/>
      <c r="F9" s="38"/>
      <c r="G9" s="33"/>
      <c r="H9" s="34"/>
      <c r="I9" s="182"/>
      <c r="J9" s="182"/>
      <c r="K9" s="35"/>
      <c r="M9" s="36"/>
      <c r="N9" s="36">
        <f t="shared" si="0"/>
        <v>0</v>
      </c>
      <c r="O9" s="37">
        <v>0</v>
      </c>
      <c r="P9" s="5"/>
      <c r="R9" s="8"/>
      <c r="S9" s="8"/>
      <c r="T9" s="8"/>
      <c r="U9" s="8"/>
      <c r="V9" s="142"/>
      <c r="W9" s="142">
        <f t="shared" si="1"/>
        <v>0</v>
      </c>
    </row>
    <row r="10" spans="1:25" x14ac:dyDescent="0.25">
      <c r="A10" s="23"/>
      <c r="B10" s="30"/>
      <c r="C10" s="31"/>
      <c r="D10" s="38"/>
      <c r="E10" s="32"/>
      <c r="F10" s="38"/>
      <c r="G10" s="33"/>
      <c r="H10" s="34"/>
      <c r="I10" s="182"/>
      <c r="J10" s="182"/>
      <c r="K10" s="35"/>
      <c r="M10" s="36"/>
      <c r="N10" s="36">
        <f t="shared" si="0"/>
        <v>0</v>
      </c>
      <c r="O10" s="37" t="e">
        <f t="shared" si="2"/>
        <v>#DIV/0!</v>
      </c>
      <c r="P10" s="5"/>
      <c r="R10" s="8"/>
      <c r="S10" s="8"/>
      <c r="T10" s="8"/>
      <c r="U10" s="8"/>
      <c r="V10" s="142"/>
      <c r="W10" s="142">
        <f t="shared" si="1"/>
        <v>0</v>
      </c>
    </row>
    <row r="11" spans="1:25" x14ac:dyDescent="0.25">
      <c r="A11" s="23"/>
      <c r="B11" s="30"/>
      <c r="C11" s="31"/>
      <c r="D11" s="38"/>
      <c r="E11" s="32"/>
      <c r="F11" s="38"/>
      <c r="G11" s="33"/>
      <c r="H11" s="34"/>
      <c r="I11" s="182"/>
      <c r="J11" s="182"/>
      <c r="K11" s="35"/>
      <c r="M11" s="36"/>
      <c r="N11" s="36">
        <f t="shared" si="0"/>
        <v>0</v>
      </c>
      <c r="O11" s="37" t="e">
        <f t="shared" si="2"/>
        <v>#DIV/0!</v>
      </c>
      <c r="P11" s="5"/>
      <c r="R11" s="8"/>
      <c r="S11" s="8"/>
      <c r="T11" s="8"/>
      <c r="U11" s="8"/>
      <c r="V11" s="142"/>
      <c r="W11" s="142">
        <f t="shared" si="1"/>
        <v>0</v>
      </c>
      <c r="X11" s="191"/>
    </row>
    <row r="12" spans="1:25" x14ac:dyDescent="0.25">
      <c r="A12" s="23"/>
      <c r="B12" s="30"/>
      <c r="C12" s="176"/>
      <c r="D12" s="38"/>
      <c r="E12" s="32"/>
      <c r="F12" s="38"/>
      <c r="G12" s="33"/>
      <c r="H12" s="34"/>
      <c r="I12" s="182"/>
      <c r="J12" s="182"/>
      <c r="K12" s="35"/>
      <c r="M12" s="36"/>
      <c r="N12" s="36">
        <f t="shared" si="0"/>
        <v>0</v>
      </c>
      <c r="O12" s="37" t="e">
        <f t="shared" si="2"/>
        <v>#DIV/0!</v>
      </c>
      <c r="P12" s="5"/>
      <c r="R12" s="8"/>
      <c r="S12" s="8"/>
      <c r="T12" s="8"/>
      <c r="U12" s="8"/>
      <c r="V12" s="142"/>
      <c r="W12" s="142">
        <f t="shared" si="1"/>
        <v>0</v>
      </c>
      <c r="Y12" s="191"/>
    </row>
    <row r="13" spans="1:25" x14ac:dyDescent="0.25">
      <c r="A13" s="23"/>
      <c r="B13" s="39" t="s">
        <v>40</v>
      </c>
      <c r="C13" s="40"/>
      <c r="D13" s="40"/>
      <c r="E13" s="40"/>
      <c r="F13" s="40"/>
      <c r="G13" s="41"/>
      <c r="H13" s="42">
        <f>SUM(H14:H25)</f>
        <v>0</v>
      </c>
      <c r="I13" s="183">
        <v>2784000</v>
      </c>
      <c r="J13" s="183"/>
      <c r="K13" s="28"/>
      <c r="M13" s="42">
        <f>SUM(M14:M24)</f>
        <v>0</v>
      </c>
      <c r="N13" s="42">
        <f>SUM(N14:N25)</f>
        <v>0</v>
      </c>
      <c r="O13" s="29" t="e">
        <f>-M13/H13</f>
        <v>#DIV/0!</v>
      </c>
      <c r="P13" s="5"/>
      <c r="R13" s="8"/>
      <c r="S13" s="8"/>
      <c r="T13" s="8"/>
      <c r="U13" s="8"/>
      <c r="V13" s="142"/>
      <c r="W13" s="142">
        <f t="shared" si="1"/>
        <v>0</v>
      </c>
    </row>
    <row r="14" spans="1:25" ht="15" customHeight="1" x14ac:dyDescent="0.2">
      <c r="A14" s="43"/>
      <c r="B14" s="44"/>
      <c r="C14" s="45"/>
      <c r="D14" s="32"/>
      <c r="E14" s="32"/>
      <c r="F14" s="32"/>
      <c r="G14" s="46"/>
      <c r="H14" s="47"/>
      <c r="I14" s="184"/>
      <c r="J14" s="184"/>
      <c r="K14" s="28"/>
      <c r="M14" s="36"/>
      <c r="N14" s="36">
        <f t="shared" ref="N14:N23" si="3">H14-M14</f>
        <v>0</v>
      </c>
      <c r="O14" s="37" t="e">
        <f t="shared" ref="O14:O23" si="4">M14/H14</f>
        <v>#DIV/0!</v>
      </c>
      <c r="P14" s="5"/>
      <c r="R14" s="8"/>
      <c r="S14" s="8"/>
      <c r="T14" s="8"/>
      <c r="U14" s="8"/>
      <c r="V14" s="142"/>
      <c r="W14" s="142"/>
    </row>
    <row r="15" spans="1:25" ht="15" customHeight="1" x14ac:dyDescent="0.2">
      <c r="A15" s="43"/>
      <c r="B15" s="44"/>
      <c r="C15" s="45"/>
      <c r="D15" s="32"/>
      <c r="E15" s="32"/>
      <c r="F15" s="32"/>
      <c r="G15" s="46"/>
      <c r="H15" s="47"/>
      <c r="I15" s="184"/>
      <c r="J15" s="184"/>
      <c r="K15" s="28"/>
      <c r="M15" s="36"/>
      <c r="N15" s="36">
        <f t="shared" si="3"/>
        <v>0</v>
      </c>
      <c r="O15" s="37" t="e">
        <f t="shared" si="4"/>
        <v>#DIV/0!</v>
      </c>
      <c r="P15" s="5"/>
      <c r="R15" s="8"/>
      <c r="S15" s="8"/>
      <c r="T15" s="8"/>
      <c r="U15" s="8"/>
      <c r="V15" s="142"/>
      <c r="W15" s="142"/>
    </row>
    <row r="16" spans="1:25" ht="15" customHeight="1" x14ac:dyDescent="0.2">
      <c r="A16" s="43"/>
      <c r="B16" s="44"/>
      <c r="C16" s="45"/>
      <c r="D16" s="32"/>
      <c r="E16" s="32"/>
      <c r="F16" s="32"/>
      <c r="G16" s="46"/>
      <c r="H16" s="47"/>
      <c r="I16" s="184"/>
      <c r="J16" s="184"/>
      <c r="K16" s="28"/>
      <c r="M16" s="36"/>
      <c r="N16" s="36">
        <f t="shared" si="3"/>
        <v>0</v>
      </c>
      <c r="O16" s="37" t="e">
        <f t="shared" si="4"/>
        <v>#DIV/0!</v>
      </c>
      <c r="P16" s="5"/>
      <c r="R16" s="8"/>
      <c r="S16" s="8"/>
      <c r="T16" s="8"/>
      <c r="U16" s="8"/>
      <c r="V16" s="142"/>
      <c r="W16" s="142"/>
    </row>
    <row r="17" spans="1:23" ht="15" customHeight="1" x14ac:dyDescent="0.2">
      <c r="A17" s="43"/>
      <c r="B17" s="44"/>
      <c r="C17" s="45"/>
      <c r="D17" s="32"/>
      <c r="E17" s="32"/>
      <c r="F17" s="32"/>
      <c r="G17" s="46"/>
      <c r="H17" s="47"/>
      <c r="I17" s="184"/>
      <c r="J17" s="184"/>
      <c r="K17" s="28"/>
      <c r="M17" s="36"/>
      <c r="N17" s="36">
        <f t="shared" si="3"/>
        <v>0</v>
      </c>
      <c r="O17" s="37" t="e">
        <f t="shared" si="4"/>
        <v>#DIV/0!</v>
      </c>
      <c r="P17" s="5"/>
      <c r="R17" s="8"/>
      <c r="S17" s="8"/>
      <c r="T17" s="8"/>
      <c r="U17" s="8"/>
      <c r="V17" s="142"/>
      <c r="W17" s="142"/>
    </row>
    <row r="18" spans="1:23" ht="15" customHeight="1" x14ac:dyDescent="0.2">
      <c r="A18" s="43"/>
      <c r="B18" s="44"/>
      <c r="C18" s="45"/>
      <c r="D18" s="32"/>
      <c r="E18" s="32"/>
      <c r="F18" s="32"/>
      <c r="G18" s="46"/>
      <c r="H18" s="47"/>
      <c r="I18" s="184"/>
      <c r="J18" s="184"/>
      <c r="K18" s="28"/>
      <c r="M18" s="36"/>
      <c r="N18" s="36">
        <f t="shared" si="3"/>
        <v>0</v>
      </c>
      <c r="O18" s="37">
        <v>0</v>
      </c>
      <c r="P18" s="5"/>
      <c r="R18" s="8"/>
      <c r="S18" s="8"/>
      <c r="T18" s="8"/>
      <c r="U18" s="8"/>
      <c r="V18" s="142"/>
      <c r="W18" s="142"/>
    </row>
    <row r="19" spans="1:23" ht="15" customHeight="1" x14ac:dyDescent="0.2">
      <c r="A19" s="43"/>
      <c r="B19" s="44"/>
      <c r="C19" s="45"/>
      <c r="D19" s="32"/>
      <c r="E19" s="32"/>
      <c r="F19" s="32"/>
      <c r="G19" s="46"/>
      <c r="H19" s="47"/>
      <c r="I19" s="184"/>
      <c r="J19" s="184"/>
      <c r="K19" s="28"/>
      <c r="M19" s="36"/>
      <c r="N19" s="36">
        <f t="shared" si="3"/>
        <v>0</v>
      </c>
      <c r="O19" s="37" t="e">
        <f t="shared" si="4"/>
        <v>#DIV/0!</v>
      </c>
      <c r="P19" s="5"/>
      <c r="R19" s="8"/>
      <c r="S19" s="8"/>
      <c r="T19" s="8"/>
      <c r="U19" s="8"/>
      <c r="V19" s="142"/>
      <c r="W19" s="142"/>
    </row>
    <row r="20" spans="1:23" ht="15" customHeight="1" x14ac:dyDescent="0.2">
      <c r="A20" s="43"/>
      <c r="B20" s="44"/>
      <c r="C20" s="45"/>
      <c r="D20" s="32"/>
      <c r="E20" s="32"/>
      <c r="F20" s="32"/>
      <c r="G20" s="46"/>
      <c r="H20" s="47"/>
      <c r="I20" s="184"/>
      <c r="J20" s="184"/>
      <c r="K20" s="28"/>
      <c r="M20" s="36"/>
      <c r="N20" s="36">
        <f t="shared" si="3"/>
        <v>0</v>
      </c>
      <c r="O20" s="37" t="e">
        <f t="shared" si="4"/>
        <v>#DIV/0!</v>
      </c>
      <c r="P20" s="5"/>
      <c r="R20" s="8"/>
      <c r="S20" s="8"/>
      <c r="T20" s="8"/>
      <c r="U20" s="8"/>
      <c r="V20" s="242"/>
      <c r="W20" s="142"/>
    </row>
    <row r="21" spans="1:23" ht="15" customHeight="1" x14ac:dyDescent="0.2">
      <c r="A21" s="43"/>
      <c r="B21" s="44"/>
      <c r="C21" s="45"/>
      <c r="D21" s="32"/>
      <c r="E21" s="32"/>
      <c r="F21" s="32"/>
      <c r="G21" s="46"/>
      <c r="H21" s="47"/>
      <c r="I21" s="184"/>
      <c r="J21" s="184"/>
      <c r="K21" s="28"/>
      <c r="M21" s="36"/>
      <c r="N21" s="36">
        <f t="shared" si="3"/>
        <v>0</v>
      </c>
      <c r="O21" s="37" t="e">
        <f t="shared" si="4"/>
        <v>#DIV/0!</v>
      </c>
      <c r="P21" s="5"/>
      <c r="R21" s="8"/>
      <c r="S21" s="8"/>
      <c r="T21" s="8"/>
      <c r="U21" s="8"/>
      <c r="V21" s="142"/>
      <c r="W21" s="142"/>
    </row>
    <row r="22" spans="1:23" ht="15" customHeight="1" x14ac:dyDescent="0.2">
      <c r="A22" s="43"/>
      <c r="B22" s="44"/>
      <c r="C22" s="45"/>
      <c r="D22" s="32"/>
      <c r="E22" s="32"/>
      <c r="F22" s="32"/>
      <c r="G22" s="46"/>
      <c r="H22" s="47"/>
      <c r="I22" s="184"/>
      <c r="J22" s="184"/>
      <c r="K22" s="28"/>
      <c r="M22" s="36"/>
      <c r="N22" s="36">
        <f t="shared" si="3"/>
        <v>0</v>
      </c>
      <c r="O22" s="37">
        <v>0</v>
      </c>
      <c r="P22" s="5"/>
      <c r="R22" s="8"/>
      <c r="S22" s="8"/>
      <c r="T22" s="8"/>
      <c r="U22" s="8"/>
      <c r="V22" s="142"/>
      <c r="W22" s="142"/>
    </row>
    <row r="23" spans="1:23" ht="15" customHeight="1" x14ac:dyDescent="0.2">
      <c r="A23" s="177"/>
      <c r="B23" s="44"/>
      <c r="C23" s="45"/>
      <c r="D23" s="32"/>
      <c r="E23" s="32"/>
      <c r="F23" s="32"/>
      <c r="G23" s="46"/>
      <c r="H23" s="47"/>
      <c r="I23" s="184"/>
      <c r="J23" s="184"/>
      <c r="K23" s="28"/>
      <c r="M23" s="36"/>
      <c r="N23" s="36">
        <f t="shared" si="3"/>
        <v>0</v>
      </c>
      <c r="O23" s="37" t="e">
        <f t="shared" si="4"/>
        <v>#DIV/0!</v>
      </c>
      <c r="P23" s="5"/>
      <c r="R23" s="8"/>
      <c r="S23" s="8"/>
      <c r="T23" s="8"/>
      <c r="U23" s="8"/>
      <c r="V23" s="142"/>
      <c r="W23" s="142"/>
    </row>
    <row r="24" spans="1:23" ht="15" customHeight="1" x14ac:dyDescent="0.2">
      <c r="A24" s="177"/>
      <c r="B24" s="48"/>
      <c r="C24" s="50"/>
      <c r="D24" s="32"/>
      <c r="E24" s="52"/>
      <c r="F24" s="32"/>
      <c r="G24" s="53"/>
      <c r="H24" s="47"/>
      <c r="I24" s="184"/>
      <c r="J24" s="184"/>
      <c r="K24" s="51"/>
      <c r="M24" s="36"/>
      <c r="N24" s="36"/>
      <c r="O24" s="37" t="e">
        <f>M24/H24</f>
        <v>#DIV/0!</v>
      </c>
      <c r="P24" s="5"/>
      <c r="R24" s="8"/>
      <c r="S24" s="8"/>
      <c r="T24" s="8"/>
      <c r="U24" s="8"/>
      <c r="V24" s="142"/>
      <c r="W24" s="142"/>
    </row>
    <row r="25" spans="1:23" ht="15" customHeight="1" x14ac:dyDescent="0.2">
      <c r="A25" s="236"/>
      <c r="B25" s="48"/>
      <c r="C25" s="50"/>
      <c r="D25" s="32"/>
      <c r="E25" s="235"/>
      <c r="F25" s="32"/>
      <c r="G25" s="53"/>
      <c r="H25" s="47"/>
      <c r="I25" s="184"/>
      <c r="J25" s="184"/>
      <c r="K25" s="51"/>
      <c r="M25" s="36"/>
      <c r="N25" s="36"/>
      <c r="O25" s="37" t="e">
        <f>M25/H25</f>
        <v>#DIV/0!</v>
      </c>
      <c r="P25" s="5"/>
      <c r="R25" s="8"/>
      <c r="S25" s="8"/>
      <c r="T25" s="142"/>
      <c r="U25" s="8"/>
      <c r="V25" s="142"/>
      <c r="W25" s="142"/>
    </row>
    <row r="26" spans="1:23" ht="29.25" customHeight="1" x14ac:dyDescent="0.25">
      <c r="A26" s="329"/>
      <c r="B26" s="330" t="s">
        <v>41</v>
      </c>
      <c r="C26" s="331"/>
      <c r="D26" s="332"/>
      <c r="E26" s="332"/>
      <c r="F26" s="331"/>
      <c r="G26" s="333"/>
      <c r="H26" s="334">
        <f>SUM(H27:H29)</f>
        <v>0</v>
      </c>
      <c r="I26" s="335">
        <v>928000</v>
      </c>
      <c r="J26" s="335"/>
      <c r="K26" s="336"/>
      <c r="L26" s="337"/>
      <c r="M26" s="334">
        <f>SUM(M27:M29)</f>
        <v>0</v>
      </c>
      <c r="N26" s="334">
        <f>SUM(N27:N29)</f>
        <v>0</v>
      </c>
      <c r="O26" s="338" t="e">
        <f>-M26/H26</f>
        <v>#DIV/0!</v>
      </c>
      <c r="P26" s="339"/>
      <c r="Q26" s="337"/>
      <c r="R26" s="340"/>
      <c r="S26" s="8"/>
      <c r="T26" s="142"/>
      <c r="U26" s="8"/>
      <c r="V26" s="142"/>
      <c r="W26" s="142">
        <f t="shared" si="1"/>
        <v>0</v>
      </c>
    </row>
    <row r="27" spans="1:23" ht="15" customHeight="1" x14ac:dyDescent="0.2">
      <c r="A27" s="23"/>
      <c r="B27" s="56"/>
      <c r="C27" s="32"/>
      <c r="D27" s="32"/>
      <c r="E27" s="32"/>
      <c r="F27" s="32"/>
      <c r="G27" s="49"/>
      <c r="H27" s="47"/>
      <c r="I27" s="184"/>
      <c r="J27" s="184"/>
      <c r="K27" s="28"/>
      <c r="M27" s="36"/>
      <c r="N27" s="36">
        <f>H27-M27</f>
        <v>0</v>
      </c>
      <c r="O27" s="37" t="e">
        <f>M27/H27</f>
        <v>#DIV/0!</v>
      </c>
      <c r="P27" s="5"/>
      <c r="R27" s="8"/>
      <c r="S27" s="8"/>
      <c r="T27" s="142"/>
      <c r="U27" s="8"/>
      <c r="V27" s="142"/>
      <c r="W27" s="142">
        <f t="shared" si="1"/>
        <v>0</v>
      </c>
    </row>
    <row r="28" spans="1:23" ht="15" customHeight="1" x14ac:dyDescent="0.2">
      <c r="A28" s="23"/>
      <c r="B28" s="56"/>
      <c r="C28" s="32"/>
      <c r="D28" s="32"/>
      <c r="E28" s="32"/>
      <c r="F28" s="32"/>
      <c r="G28" s="49"/>
      <c r="H28" s="47"/>
      <c r="I28" s="184"/>
      <c r="J28" s="184"/>
      <c r="K28" s="28"/>
      <c r="M28" s="36"/>
      <c r="N28" s="36">
        <f>H28-M28</f>
        <v>0</v>
      </c>
      <c r="O28" s="37" t="e">
        <f>M28/H28</f>
        <v>#DIV/0!</v>
      </c>
      <c r="P28" s="5"/>
      <c r="R28" s="8"/>
      <c r="S28" s="8"/>
      <c r="T28" s="142"/>
      <c r="U28" s="8"/>
      <c r="V28" s="142"/>
      <c r="W28" s="142">
        <f t="shared" ref="W28:W53" si="5">SUM(R28:V28)</f>
        <v>0</v>
      </c>
    </row>
    <row r="29" spans="1:23" ht="15" customHeight="1" x14ac:dyDescent="0.2">
      <c r="A29" s="23"/>
      <c r="B29" s="56"/>
      <c r="C29" s="32"/>
      <c r="D29" s="32"/>
      <c r="E29" s="32"/>
      <c r="F29" s="32"/>
      <c r="G29" s="49"/>
      <c r="H29" s="47"/>
      <c r="I29" s="184"/>
      <c r="J29" s="184"/>
      <c r="K29" s="28"/>
      <c r="M29" s="36"/>
      <c r="N29" s="36">
        <f>H29-M29</f>
        <v>0</v>
      </c>
      <c r="O29" s="37" t="e">
        <f>M29/H29</f>
        <v>#DIV/0!</v>
      </c>
      <c r="P29" s="5"/>
      <c r="R29" s="8"/>
      <c r="S29" s="8"/>
      <c r="T29" s="142"/>
      <c r="U29" s="8"/>
      <c r="V29" s="142"/>
      <c r="W29" s="142">
        <f t="shared" si="5"/>
        <v>0</v>
      </c>
    </row>
    <row r="30" spans="1:23" ht="18.75" customHeight="1" x14ac:dyDescent="0.25">
      <c r="A30" s="54"/>
      <c r="B30" s="24" t="s">
        <v>104</v>
      </c>
      <c r="C30" s="25"/>
      <c r="D30" s="25"/>
      <c r="E30" s="25"/>
      <c r="F30" s="25"/>
      <c r="G30" s="57"/>
      <c r="H30" s="55">
        <f>SUM(H31:H33)</f>
        <v>0</v>
      </c>
      <c r="I30" s="185">
        <v>130000</v>
      </c>
      <c r="J30" s="185"/>
      <c r="K30" s="28"/>
      <c r="M30" s="55">
        <f>SUM(M31:M33)</f>
        <v>0</v>
      </c>
      <c r="N30" s="55">
        <f>SUM(N31:N33)</f>
        <v>0</v>
      </c>
      <c r="O30" s="29" t="e">
        <f>-M30/H30</f>
        <v>#DIV/0!</v>
      </c>
      <c r="P30" s="5"/>
      <c r="R30" s="8"/>
      <c r="S30" s="8"/>
      <c r="T30" s="142"/>
      <c r="U30" s="8"/>
      <c r="V30" s="142"/>
      <c r="W30" s="142">
        <f t="shared" si="5"/>
        <v>0</v>
      </c>
    </row>
    <row r="31" spans="1:23" ht="15" customHeight="1" x14ac:dyDescent="0.2">
      <c r="A31" s="23"/>
      <c r="B31" s="58"/>
      <c r="C31" s="50"/>
      <c r="D31" s="50"/>
      <c r="E31" s="50"/>
      <c r="F31" s="50"/>
      <c r="G31" s="59"/>
      <c r="H31" s="60"/>
      <c r="I31" s="186"/>
      <c r="J31" s="186"/>
      <c r="K31" s="28"/>
      <c r="M31" s="36"/>
      <c r="N31" s="36"/>
      <c r="O31" s="37" t="e">
        <f>M31/H31</f>
        <v>#DIV/0!</v>
      </c>
      <c r="P31" s="5"/>
      <c r="R31" s="8"/>
      <c r="S31" s="8"/>
      <c r="T31" s="142"/>
      <c r="U31" s="8"/>
      <c r="V31" s="142"/>
      <c r="W31" s="142">
        <f t="shared" si="5"/>
        <v>0</v>
      </c>
    </row>
    <row r="32" spans="1:23" ht="15" customHeight="1" x14ac:dyDescent="0.2">
      <c r="A32" s="23"/>
      <c r="B32" s="58"/>
      <c r="C32" s="50"/>
      <c r="D32" s="50"/>
      <c r="E32" s="50"/>
      <c r="F32" s="50"/>
      <c r="G32" s="59"/>
      <c r="H32" s="60"/>
      <c r="I32" s="186"/>
      <c r="J32" s="186"/>
      <c r="K32" s="28"/>
      <c r="M32" s="36"/>
      <c r="N32" s="36"/>
      <c r="O32" s="37" t="e">
        <f>M32/H32</f>
        <v>#DIV/0!</v>
      </c>
      <c r="P32" s="5"/>
      <c r="R32" s="8"/>
      <c r="S32" s="8"/>
      <c r="T32" s="142"/>
      <c r="U32" s="8"/>
      <c r="V32" s="142"/>
      <c r="W32" s="142">
        <f t="shared" si="5"/>
        <v>0</v>
      </c>
    </row>
    <row r="33" spans="1:23" ht="15" customHeight="1" x14ac:dyDescent="0.2">
      <c r="A33" s="23"/>
      <c r="B33" s="61"/>
      <c r="C33" s="50"/>
      <c r="D33" s="50"/>
      <c r="E33" s="50"/>
      <c r="F33" s="50"/>
      <c r="G33" s="59"/>
      <c r="H33" s="60"/>
      <c r="I33" s="186"/>
      <c r="J33" s="186"/>
      <c r="K33" s="28"/>
      <c r="M33" s="36"/>
      <c r="N33" s="36"/>
      <c r="O33" s="37" t="e">
        <f>M33/H33</f>
        <v>#DIV/0!</v>
      </c>
      <c r="P33" s="5"/>
      <c r="R33" s="8"/>
      <c r="S33" s="8"/>
      <c r="T33" s="142"/>
      <c r="U33" s="8"/>
      <c r="V33" s="142"/>
      <c r="W33" s="142">
        <f t="shared" si="5"/>
        <v>0</v>
      </c>
    </row>
    <row r="34" spans="1:23" ht="18.75" customHeight="1" x14ac:dyDescent="0.25">
      <c r="A34" s="62"/>
      <c r="B34" s="63" t="s">
        <v>105</v>
      </c>
      <c r="C34" s="64"/>
      <c r="D34" s="65"/>
      <c r="E34" s="65"/>
      <c r="F34" s="64"/>
      <c r="G34" s="66"/>
      <c r="H34" s="67">
        <f>SUM(H35:H41)</f>
        <v>0</v>
      </c>
      <c r="I34" s="187">
        <v>905360</v>
      </c>
      <c r="J34" s="187"/>
      <c r="K34" s="28"/>
      <c r="M34" s="67">
        <f>SUM(M35:M41)</f>
        <v>0</v>
      </c>
      <c r="N34" s="67">
        <f>SUM(N35:N41)</f>
        <v>0</v>
      </c>
      <c r="O34" s="29" t="e">
        <f>-M34/H34</f>
        <v>#DIV/0!</v>
      </c>
      <c r="P34" s="5"/>
      <c r="R34" s="8"/>
      <c r="S34" s="8"/>
      <c r="T34" s="142"/>
      <c r="U34" s="8"/>
      <c r="V34" s="142"/>
      <c r="W34" s="142">
        <f t="shared" si="5"/>
        <v>0</v>
      </c>
    </row>
    <row r="35" spans="1:23" ht="15" customHeight="1" x14ac:dyDescent="0.2">
      <c r="A35" s="23"/>
      <c r="B35" s="68"/>
      <c r="C35" s="50"/>
      <c r="D35" s="52"/>
      <c r="E35" s="52"/>
      <c r="F35" s="32"/>
      <c r="G35" s="53"/>
      <c r="H35" s="60"/>
      <c r="I35" s="186"/>
      <c r="J35" s="186"/>
      <c r="K35" s="69"/>
      <c r="M35" s="36">
        <f t="shared" ref="M35:M41" si="6">W35</f>
        <v>0</v>
      </c>
      <c r="N35" s="36">
        <f>H35-M35</f>
        <v>0</v>
      </c>
      <c r="O35" s="37">
        <v>0</v>
      </c>
      <c r="P35" s="5"/>
      <c r="R35" s="8"/>
      <c r="S35" s="8"/>
      <c r="T35" s="142"/>
      <c r="U35" s="8"/>
      <c r="V35" s="142"/>
      <c r="W35" s="142">
        <f t="shared" si="5"/>
        <v>0</v>
      </c>
    </row>
    <row r="36" spans="1:23" ht="15" customHeight="1" x14ac:dyDescent="0.2">
      <c r="A36" s="23"/>
      <c r="B36" s="70"/>
      <c r="C36" s="50"/>
      <c r="D36" s="52"/>
      <c r="E36" s="52"/>
      <c r="F36" s="32"/>
      <c r="G36" s="53"/>
      <c r="H36" s="60"/>
      <c r="I36" s="186"/>
      <c r="J36" s="186"/>
      <c r="K36" s="35"/>
      <c r="M36" s="36">
        <f t="shared" si="6"/>
        <v>0</v>
      </c>
      <c r="N36" s="36">
        <f t="shared" ref="N36:N41" si="7">H36-M36</f>
        <v>0</v>
      </c>
      <c r="O36" s="37" t="e">
        <f>M36/H36</f>
        <v>#DIV/0!</v>
      </c>
      <c r="P36" s="5"/>
      <c r="R36" s="8"/>
      <c r="S36" s="8"/>
      <c r="T36" s="142"/>
      <c r="U36" s="8"/>
      <c r="V36" s="142"/>
      <c r="W36" s="142">
        <f t="shared" si="5"/>
        <v>0</v>
      </c>
    </row>
    <row r="37" spans="1:23" ht="15" customHeight="1" x14ac:dyDescent="0.2">
      <c r="A37" s="23"/>
      <c r="B37" s="68"/>
      <c r="C37" s="32"/>
      <c r="D37" s="52"/>
      <c r="E37" s="32"/>
      <c r="F37" s="32"/>
      <c r="G37" s="46"/>
      <c r="H37" s="47"/>
      <c r="I37" s="184"/>
      <c r="J37" s="184"/>
      <c r="K37" s="69"/>
      <c r="M37" s="36">
        <f t="shared" si="6"/>
        <v>0</v>
      </c>
      <c r="N37" s="36">
        <f t="shared" si="7"/>
        <v>0</v>
      </c>
      <c r="O37" s="37">
        <v>0</v>
      </c>
      <c r="P37" s="5"/>
      <c r="R37" s="8"/>
      <c r="S37" s="8"/>
      <c r="T37" s="142"/>
      <c r="U37" s="8"/>
      <c r="V37" s="142"/>
      <c r="W37" s="142">
        <f t="shared" si="5"/>
        <v>0</v>
      </c>
    </row>
    <row r="38" spans="1:23" ht="15" customHeight="1" x14ac:dyDescent="0.2">
      <c r="A38" s="23"/>
      <c r="B38" s="56"/>
      <c r="C38" s="32"/>
      <c r="D38" s="52"/>
      <c r="E38" s="32"/>
      <c r="F38" s="32"/>
      <c r="G38" s="49"/>
      <c r="H38" s="47"/>
      <c r="I38" s="184"/>
      <c r="J38" s="184"/>
      <c r="K38" s="71"/>
      <c r="M38" s="36">
        <f t="shared" si="6"/>
        <v>0</v>
      </c>
      <c r="N38" s="36">
        <f t="shared" si="7"/>
        <v>0</v>
      </c>
      <c r="O38" s="37" t="e">
        <f>M38/H38</f>
        <v>#DIV/0!</v>
      </c>
      <c r="P38" s="5"/>
      <c r="R38" s="8"/>
      <c r="S38" s="8"/>
      <c r="T38" s="142"/>
      <c r="U38" s="8"/>
      <c r="V38" s="142"/>
      <c r="W38" s="142">
        <f t="shared" si="5"/>
        <v>0</v>
      </c>
    </row>
    <row r="39" spans="1:23" ht="15" customHeight="1" x14ac:dyDescent="0.2">
      <c r="A39" s="23"/>
      <c r="B39" s="72"/>
      <c r="C39" s="32"/>
      <c r="D39" s="52"/>
      <c r="E39" s="32"/>
      <c r="F39" s="32"/>
      <c r="G39" s="46"/>
      <c r="H39" s="47"/>
      <c r="I39" s="184"/>
      <c r="J39" s="184"/>
      <c r="K39" s="69"/>
      <c r="M39" s="36">
        <f t="shared" si="6"/>
        <v>0</v>
      </c>
      <c r="N39" s="36">
        <f t="shared" si="7"/>
        <v>0</v>
      </c>
      <c r="O39" s="37" t="e">
        <f>M39/H39</f>
        <v>#DIV/0!</v>
      </c>
      <c r="P39" s="5"/>
      <c r="R39" s="8"/>
      <c r="S39" s="8"/>
      <c r="T39" s="142"/>
      <c r="U39" s="8"/>
      <c r="V39" s="142"/>
      <c r="W39" s="142">
        <f t="shared" si="5"/>
        <v>0</v>
      </c>
    </row>
    <row r="40" spans="1:23" ht="15" customHeight="1" x14ac:dyDescent="0.2">
      <c r="A40" s="23"/>
      <c r="B40" s="48"/>
      <c r="C40" s="32"/>
      <c r="D40" s="52"/>
      <c r="E40" s="32"/>
      <c r="F40" s="32"/>
      <c r="G40" s="46"/>
      <c r="H40" s="47"/>
      <c r="I40" s="184"/>
      <c r="J40" s="184"/>
      <c r="K40" s="71"/>
      <c r="M40" s="36">
        <f t="shared" si="6"/>
        <v>0</v>
      </c>
      <c r="N40" s="36">
        <f t="shared" si="7"/>
        <v>0</v>
      </c>
      <c r="O40" s="37" t="e">
        <f>M40/H40</f>
        <v>#DIV/0!</v>
      </c>
      <c r="P40" s="5"/>
      <c r="R40" s="8"/>
      <c r="S40" s="8"/>
      <c r="T40" s="142"/>
      <c r="U40" s="8"/>
      <c r="V40" s="142"/>
      <c r="W40" s="142">
        <f t="shared" si="5"/>
        <v>0</v>
      </c>
    </row>
    <row r="41" spans="1:23" ht="14.25" x14ac:dyDescent="0.2">
      <c r="A41" s="73"/>
      <c r="B41" s="48"/>
      <c r="C41" s="32"/>
      <c r="D41" s="235"/>
      <c r="E41" s="32"/>
      <c r="F41" s="32"/>
      <c r="G41" s="46"/>
      <c r="H41" s="47"/>
      <c r="I41" s="184"/>
      <c r="J41" s="184"/>
      <c r="K41" s="71"/>
      <c r="M41" s="36">
        <f t="shared" si="6"/>
        <v>0</v>
      </c>
      <c r="N41" s="36">
        <f t="shared" si="7"/>
        <v>0</v>
      </c>
      <c r="O41" s="37" t="e">
        <f>M41/H41</f>
        <v>#DIV/0!</v>
      </c>
      <c r="P41" s="5"/>
      <c r="R41" s="8"/>
      <c r="S41" s="8"/>
      <c r="T41" s="142"/>
      <c r="U41" s="8"/>
      <c r="V41" s="142"/>
      <c r="W41" s="142">
        <f t="shared" si="5"/>
        <v>0</v>
      </c>
    </row>
    <row r="42" spans="1:23" x14ac:dyDescent="0.25">
      <c r="A42" s="329"/>
      <c r="B42" s="330"/>
      <c r="C42" s="331"/>
      <c r="D42" s="331"/>
      <c r="E42" s="331"/>
      <c r="F42" s="331"/>
      <c r="G42" s="341"/>
      <c r="H42" s="342"/>
      <c r="I42" s="343">
        <v>1758928</v>
      </c>
      <c r="J42" s="343"/>
      <c r="K42" s="344"/>
      <c r="L42" s="337"/>
      <c r="M42" s="342">
        <f>SUM(M43:M53)</f>
        <v>0</v>
      </c>
      <c r="N42" s="342">
        <f>SUM(N43:N53)</f>
        <v>0</v>
      </c>
      <c r="O42" s="338" t="e">
        <f>-M42/H42</f>
        <v>#DIV/0!</v>
      </c>
      <c r="P42" s="5"/>
      <c r="R42" s="8"/>
      <c r="S42" s="8"/>
      <c r="T42" s="142"/>
      <c r="U42" s="8"/>
      <c r="V42" s="142"/>
      <c r="W42" s="142">
        <f t="shared" si="5"/>
        <v>0</v>
      </c>
    </row>
    <row r="43" spans="1:23" x14ac:dyDescent="0.25">
      <c r="A43" s="23"/>
      <c r="B43" s="74"/>
      <c r="C43" s="50"/>
      <c r="D43" s="50"/>
      <c r="E43" s="32"/>
      <c r="F43" s="32"/>
      <c r="G43" s="75"/>
      <c r="H43" s="76"/>
      <c r="I43" s="188"/>
      <c r="J43" s="188"/>
      <c r="K43" s="69"/>
      <c r="M43" s="36">
        <f>W43</f>
        <v>0</v>
      </c>
      <c r="N43" s="36">
        <f>H43-M43</f>
        <v>0</v>
      </c>
      <c r="O43" s="37" t="e">
        <f>M43/H43</f>
        <v>#DIV/0!</v>
      </c>
      <c r="P43" s="5"/>
      <c r="R43" s="8"/>
      <c r="S43" s="8"/>
      <c r="T43" s="142"/>
      <c r="U43" s="8"/>
      <c r="V43" s="142"/>
      <c r="W43" s="142">
        <f t="shared" si="5"/>
        <v>0</v>
      </c>
    </row>
    <row r="44" spans="1:23" x14ac:dyDescent="0.25">
      <c r="A44" s="73"/>
      <c r="B44" s="77"/>
      <c r="C44" s="78"/>
      <c r="D44" s="79"/>
      <c r="E44" s="32"/>
      <c r="F44" s="32"/>
      <c r="G44" s="237"/>
      <c r="H44" s="80"/>
      <c r="I44" s="189"/>
      <c r="J44" s="189"/>
      <c r="K44" s="71"/>
      <c r="M44" s="36">
        <f t="shared" ref="M44:M53" si="8">W44</f>
        <v>0</v>
      </c>
      <c r="N44" s="36">
        <f t="shared" ref="N44:N53" si="9">H44-M44</f>
        <v>0</v>
      </c>
      <c r="O44" s="37" t="e">
        <f t="shared" ref="O44:O53" si="10">M44/H44</f>
        <v>#DIV/0!</v>
      </c>
      <c r="P44" s="5"/>
      <c r="R44" s="8"/>
      <c r="S44" s="8"/>
      <c r="T44" s="142"/>
      <c r="U44" s="8"/>
      <c r="V44" s="142"/>
      <c r="W44" s="142">
        <f t="shared" si="5"/>
        <v>0</v>
      </c>
    </row>
    <row r="45" spans="1:23" x14ac:dyDescent="0.25">
      <c r="A45" s="23"/>
      <c r="B45" s="77"/>
      <c r="C45" s="78"/>
      <c r="D45" s="79"/>
      <c r="E45" s="32"/>
      <c r="F45" s="32"/>
      <c r="G45" s="237"/>
      <c r="H45" s="80"/>
      <c r="I45" s="189"/>
      <c r="J45" s="189"/>
      <c r="K45" s="71"/>
      <c r="M45" s="36">
        <f t="shared" si="8"/>
        <v>0</v>
      </c>
      <c r="N45" s="36">
        <f t="shared" si="9"/>
        <v>0</v>
      </c>
      <c r="O45" s="37" t="e">
        <f t="shared" si="10"/>
        <v>#DIV/0!</v>
      </c>
      <c r="P45" s="5"/>
      <c r="R45" s="8"/>
      <c r="S45" s="8"/>
      <c r="T45" s="142"/>
      <c r="U45" s="8"/>
      <c r="V45" s="142"/>
      <c r="W45" s="142">
        <f t="shared" si="5"/>
        <v>0</v>
      </c>
    </row>
    <row r="46" spans="1:23" x14ac:dyDescent="0.25">
      <c r="A46" s="73"/>
      <c r="B46" s="77"/>
      <c r="C46" s="78"/>
      <c r="D46" s="79"/>
      <c r="E46" s="32"/>
      <c r="F46" s="32"/>
      <c r="G46" s="237"/>
      <c r="H46" s="80"/>
      <c r="I46" s="189"/>
      <c r="J46" s="189"/>
      <c r="K46" s="71"/>
      <c r="M46" s="36">
        <f t="shared" si="8"/>
        <v>0</v>
      </c>
      <c r="N46" s="36">
        <f t="shared" si="9"/>
        <v>0</v>
      </c>
      <c r="O46" s="37" t="e">
        <f t="shared" si="10"/>
        <v>#DIV/0!</v>
      </c>
      <c r="P46" s="5"/>
      <c r="R46" s="8"/>
      <c r="S46" s="8"/>
      <c r="T46" s="142"/>
      <c r="U46" s="8"/>
      <c r="V46" s="142"/>
      <c r="W46" s="142">
        <f t="shared" si="5"/>
        <v>0</v>
      </c>
    </row>
    <row r="47" spans="1:23" x14ac:dyDescent="0.25">
      <c r="A47" s="23"/>
      <c r="B47" s="77"/>
      <c r="C47" s="78"/>
      <c r="D47" s="79"/>
      <c r="E47" s="32"/>
      <c r="F47" s="32"/>
      <c r="G47" s="237"/>
      <c r="H47" s="80"/>
      <c r="I47" s="189"/>
      <c r="J47" s="189"/>
      <c r="K47" s="71"/>
      <c r="M47" s="36">
        <f t="shared" si="8"/>
        <v>0</v>
      </c>
      <c r="N47" s="36">
        <f t="shared" si="9"/>
        <v>0</v>
      </c>
      <c r="O47" s="37" t="e">
        <f t="shared" si="10"/>
        <v>#DIV/0!</v>
      </c>
      <c r="P47" s="5"/>
      <c r="R47" s="8"/>
      <c r="S47" s="8"/>
      <c r="T47" s="142"/>
      <c r="U47" s="8"/>
      <c r="V47" s="142"/>
      <c r="W47" s="142">
        <f t="shared" si="5"/>
        <v>0</v>
      </c>
    </row>
    <row r="48" spans="1:23" x14ac:dyDescent="0.25">
      <c r="A48" s="73"/>
      <c r="B48" s="77"/>
      <c r="C48" s="78"/>
      <c r="D48" s="79"/>
      <c r="E48" s="32"/>
      <c r="F48" s="32"/>
      <c r="G48" s="237"/>
      <c r="H48" s="80"/>
      <c r="I48" s="189"/>
      <c r="J48" s="189"/>
      <c r="K48" s="71"/>
      <c r="M48" s="36">
        <f t="shared" si="8"/>
        <v>0</v>
      </c>
      <c r="N48" s="36">
        <f t="shared" si="9"/>
        <v>0</v>
      </c>
      <c r="O48" s="37" t="e">
        <f t="shared" si="10"/>
        <v>#DIV/0!</v>
      </c>
      <c r="P48" s="5"/>
      <c r="R48" s="8"/>
      <c r="S48" s="8"/>
      <c r="T48" s="142"/>
      <c r="U48" s="8"/>
      <c r="V48" s="142"/>
      <c r="W48" s="142">
        <f t="shared" si="5"/>
        <v>0</v>
      </c>
    </row>
    <row r="49" spans="1:23" x14ac:dyDescent="0.25">
      <c r="A49" s="23"/>
      <c r="B49" s="77"/>
      <c r="C49" s="78"/>
      <c r="D49" s="79"/>
      <c r="E49" s="32"/>
      <c r="F49" s="32"/>
      <c r="G49" s="238"/>
      <c r="H49" s="80"/>
      <c r="I49" s="189"/>
      <c r="J49" s="189"/>
      <c r="K49" s="71"/>
      <c r="M49" s="36">
        <f t="shared" si="8"/>
        <v>0</v>
      </c>
      <c r="N49" s="36">
        <f t="shared" si="9"/>
        <v>0</v>
      </c>
      <c r="O49" s="37" t="e">
        <f t="shared" si="10"/>
        <v>#DIV/0!</v>
      </c>
      <c r="P49" s="5"/>
      <c r="R49" s="8"/>
      <c r="S49" s="8"/>
      <c r="T49" s="142"/>
      <c r="U49" s="8"/>
      <c r="V49" s="142"/>
      <c r="W49" s="142">
        <f t="shared" si="5"/>
        <v>0</v>
      </c>
    </row>
    <row r="50" spans="1:23" x14ac:dyDescent="0.25">
      <c r="A50" s="73"/>
      <c r="B50" s="77"/>
      <c r="C50" s="78"/>
      <c r="D50" s="79"/>
      <c r="E50" s="32"/>
      <c r="F50" s="32"/>
      <c r="G50" s="238"/>
      <c r="H50" s="80"/>
      <c r="I50" s="189"/>
      <c r="J50" s="189"/>
      <c r="K50" s="71"/>
      <c r="M50" s="36">
        <f t="shared" si="8"/>
        <v>0</v>
      </c>
      <c r="N50" s="36">
        <f t="shared" si="9"/>
        <v>0</v>
      </c>
      <c r="O50" s="37" t="e">
        <f t="shared" si="10"/>
        <v>#DIV/0!</v>
      </c>
      <c r="P50" s="5"/>
      <c r="R50" s="8"/>
      <c r="S50" s="8"/>
      <c r="T50" s="142"/>
      <c r="U50" s="8"/>
      <c r="V50" s="142"/>
      <c r="W50" s="142">
        <f t="shared" si="5"/>
        <v>0</v>
      </c>
    </row>
    <row r="51" spans="1:23" x14ac:dyDescent="0.25">
      <c r="A51" s="23"/>
      <c r="B51" s="77"/>
      <c r="C51" s="78"/>
      <c r="D51" s="79"/>
      <c r="E51" s="32"/>
      <c r="F51" s="32"/>
      <c r="G51" s="238"/>
      <c r="H51" s="80"/>
      <c r="I51" s="189"/>
      <c r="J51" s="189"/>
      <c r="K51" s="71"/>
      <c r="M51" s="36">
        <f t="shared" si="8"/>
        <v>0</v>
      </c>
      <c r="N51" s="36">
        <f t="shared" si="9"/>
        <v>0</v>
      </c>
      <c r="O51" s="37" t="e">
        <f t="shared" si="10"/>
        <v>#DIV/0!</v>
      </c>
      <c r="P51" s="5"/>
      <c r="R51" s="8"/>
      <c r="S51" s="8"/>
      <c r="T51" s="142"/>
      <c r="U51" s="8"/>
      <c r="V51" s="142"/>
      <c r="W51" s="142">
        <f t="shared" si="5"/>
        <v>0</v>
      </c>
    </row>
    <row r="52" spans="1:23" x14ac:dyDescent="0.25">
      <c r="A52" s="178"/>
      <c r="B52" s="74"/>
      <c r="C52" s="174"/>
      <c r="D52" s="32"/>
      <c r="E52" s="32"/>
      <c r="F52" s="32"/>
      <c r="G52" s="81"/>
      <c r="H52" s="80"/>
      <c r="I52" s="189"/>
      <c r="J52" s="189"/>
      <c r="K52" s="71"/>
      <c r="M52" s="36">
        <f t="shared" si="8"/>
        <v>0</v>
      </c>
      <c r="N52" s="36">
        <f t="shared" si="9"/>
        <v>0</v>
      </c>
      <c r="O52" s="37">
        <v>0</v>
      </c>
      <c r="P52" s="5"/>
      <c r="R52" s="8"/>
      <c r="S52" s="8"/>
      <c r="T52" s="142"/>
      <c r="U52" s="8"/>
      <c r="V52" s="142"/>
      <c r="W52" s="142">
        <f t="shared" si="5"/>
        <v>0</v>
      </c>
    </row>
    <row r="53" spans="1:23" x14ac:dyDescent="0.25">
      <c r="A53" s="178"/>
      <c r="B53" s="74"/>
      <c r="C53" s="78"/>
      <c r="D53" s="32"/>
      <c r="E53" s="32"/>
      <c r="F53" s="32"/>
      <c r="G53" s="81"/>
      <c r="H53" s="80"/>
      <c r="I53" s="189"/>
      <c r="J53" s="189"/>
      <c r="K53" s="71"/>
      <c r="M53" s="36">
        <f t="shared" si="8"/>
        <v>0</v>
      </c>
      <c r="N53" s="36">
        <f t="shared" si="9"/>
        <v>0</v>
      </c>
      <c r="O53" s="37" t="e">
        <f t="shared" si="10"/>
        <v>#DIV/0!</v>
      </c>
      <c r="P53" s="5"/>
      <c r="R53" s="8"/>
      <c r="S53" s="8"/>
      <c r="T53" s="142"/>
      <c r="U53" s="8"/>
      <c r="V53" s="142"/>
      <c r="W53" s="142">
        <f t="shared" si="5"/>
        <v>0</v>
      </c>
    </row>
    <row r="54" spans="1:23" ht="19.5" thickBot="1" x14ac:dyDescent="0.35">
      <c r="A54" s="82"/>
      <c r="B54" s="83" t="s">
        <v>42</v>
      </c>
      <c r="C54" s="84"/>
      <c r="D54" s="84"/>
      <c r="E54" s="84"/>
      <c r="F54" s="85"/>
      <c r="G54" s="86"/>
      <c r="H54" s="87">
        <f>H42+H34+H30+H26+H13+H4</f>
        <v>0</v>
      </c>
      <c r="I54" s="87">
        <f>I42+I34+I30+I26+I13+I4</f>
        <v>16159288</v>
      </c>
      <c r="J54" s="190"/>
      <c r="K54" s="88"/>
      <c r="L54" s="20"/>
      <c r="M54" s="87">
        <f>M42+M34+M30+M26+M13+M4</f>
        <v>0</v>
      </c>
      <c r="N54" s="87">
        <f>N42+N34+N30+N26+N13+N4</f>
        <v>0</v>
      </c>
      <c r="O54" s="89" t="e">
        <f>-M54/H54</f>
        <v>#DIV/0!</v>
      </c>
      <c r="P54" s="4"/>
      <c r="R54" s="90">
        <f t="shared" ref="R54:W54" si="11">SUM(R4:R53)</f>
        <v>0</v>
      </c>
      <c r="S54" s="90">
        <f t="shared" si="11"/>
        <v>0</v>
      </c>
      <c r="T54" s="90">
        <f t="shared" si="11"/>
        <v>0</v>
      </c>
      <c r="U54" s="90">
        <f t="shared" si="11"/>
        <v>0</v>
      </c>
      <c r="V54" s="90">
        <f t="shared" si="11"/>
        <v>0</v>
      </c>
      <c r="W54" s="90">
        <f t="shared" si="11"/>
        <v>0</v>
      </c>
    </row>
    <row r="55" spans="1:23" x14ac:dyDescent="0.25">
      <c r="H55" s="92"/>
      <c r="I55" s="92"/>
      <c r="J55" s="92"/>
      <c r="R55" s="191"/>
      <c r="S55" s="224"/>
      <c r="T55" s="191"/>
      <c r="U55" s="191"/>
      <c r="V55" s="191"/>
    </row>
    <row r="56" spans="1:23" x14ac:dyDescent="0.25">
      <c r="H56" s="93"/>
      <c r="I56" s="93"/>
      <c r="J56" s="93"/>
      <c r="N56" s="191"/>
      <c r="R56" s="191"/>
      <c r="S56" s="191"/>
      <c r="T56" s="191"/>
      <c r="U56" s="191"/>
      <c r="V56" s="191"/>
    </row>
    <row r="57" spans="1:23" x14ac:dyDescent="0.25">
      <c r="H57" s="94"/>
      <c r="I57" s="94"/>
      <c r="J57" s="94"/>
      <c r="R57" s="191"/>
      <c r="S57" s="191"/>
    </row>
    <row r="58" spans="1:23" x14ac:dyDescent="0.25">
      <c r="H58" s="94"/>
      <c r="I58" s="94"/>
      <c r="J58" s="94"/>
      <c r="R58" s="228"/>
    </row>
    <row r="59" spans="1:23" x14ac:dyDescent="0.25">
      <c r="B59" s="3" t="s">
        <v>102</v>
      </c>
      <c r="H59" s="92"/>
      <c r="I59" s="92">
        <v>7233771</v>
      </c>
      <c r="J59" s="92">
        <v>7233772</v>
      </c>
      <c r="K59" s="92">
        <v>7233773</v>
      </c>
      <c r="L59" s="92">
        <v>7233774</v>
      </c>
      <c r="M59" s="92"/>
      <c r="R59" s="191"/>
    </row>
    <row r="60" spans="1:23" x14ac:dyDescent="0.25">
      <c r="B60" s="3" t="s">
        <v>52</v>
      </c>
      <c r="H60" s="94"/>
      <c r="I60" s="94" t="e">
        <f>#REF!</f>
        <v>#REF!</v>
      </c>
      <c r="J60" s="94" t="e">
        <f>#REF!</f>
        <v>#REF!</v>
      </c>
      <c r="K60" s="94" t="e">
        <f>#REF!</f>
        <v>#REF!</v>
      </c>
      <c r="L60" s="94" t="e">
        <f>#REF!</f>
        <v>#REF!</v>
      </c>
      <c r="M60" s="94"/>
    </row>
    <row r="61" spans="1:23" x14ac:dyDescent="0.25">
      <c r="B61" s="3" t="s">
        <v>53</v>
      </c>
      <c r="H61" s="94"/>
      <c r="I61" s="94">
        <v>4361821</v>
      </c>
      <c r="J61" s="94">
        <v>4361822</v>
      </c>
      <c r="K61" s="94">
        <v>4361823</v>
      </c>
      <c r="L61" s="94">
        <v>4361824</v>
      </c>
      <c r="M61" s="94"/>
    </row>
    <row r="62" spans="1:23" x14ac:dyDescent="0.25">
      <c r="B62" s="3" t="s">
        <v>54</v>
      </c>
      <c r="K62" s="95"/>
      <c r="L62" s="95"/>
      <c r="M62" s="95"/>
    </row>
    <row r="63" spans="1:23" x14ac:dyDescent="0.25">
      <c r="B63" s="3" t="s">
        <v>55</v>
      </c>
      <c r="H63" s="92">
        <f>SUM(H59:H62)</f>
        <v>0</v>
      </c>
      <c r="I63" s="92" t="e">
        <f>SUM(I59:I62)</f>
        <v>#REF!</v>
      </c>
      <c r="J63" s="92" t="e">
        <f>SUM(J59:J62)</f>
        <v>#REF!</v>
      </c>
      <c r="K63" s="92" t="e">
        <f>SUM(K59:K62)</f>
        <v>#REF!</v>
      </c>
      <c r="L63" s="92" t="e">
        <f>SUM(L59:L62)</f>
        <v>#REF!</v>
      </c>
      <c r="M63" s="92"/>
    </row>
    <row r="64" spans="1:23" x14ac:dyDescent="0.25">
      <c r="B64" s="3" t="s">
        <v>56</v>
      </c>
      <c r="H64" s="92">
        <f>M54</f>
        <v>0</v>
      </c>
      <c r="I64" s="92">
        <f>N54</f>
        <v>0</v>
      </c>
      <c r="J64" s="92" t="e">
        <f>O54</f>
        <v>#DIV/0!</v>
      </c>
      <c r="K64" s="92">
        <f>P54</f>
        <v>0</v>
      </c>
      <c r="L64" s="92">
        <f>Q54</f>
        <v>0</v>
      </c>
      <c r="M64" s="92"/>
      <c r="N64" s="191"/>
      <c r="R64" s="191">
        <f>H54-N64</f>
        <v>0</v>
      </c>
    </row>
    <row r="65" spans="2:18" x14ac:dyDescent="0.25">
      <c r="H65" s="92">
        <f>H63-H64</f>
        <v>0</v>
      </c>
      <c r="I65" s="92" t="e">
        <f>I63-I64</f>
        <v>#REF!</v>
      </c>
      <c r="J65" s="92" t="e">
        <f>J63-J64</f>
        <v>#REF!</v>
      </c>
      <c r="K65" s="92" t="e">
        <f>K63-K64</f>
        <v>#REF!</v>
      </c>
      <c r="L65" s="92" t="e">
        <f>L63-L64</f>
        <v>#REF!</v>
      </c>
      <c r="M65" s="92"/>
      <c r="R65" s="191">
        <f>R64-M63</f>
        <v>0</v>
      </c>
    </row>
    <row r="67" spans="2:18" x14ac:dyDescent="0.25">
      <c r="B67" s="3" t="s">
        <v>101</v>
      </c>
      <c r="H67" s="171">
        <f>'1st Settlement '!H69:H69</f>
        <v>0</v>
      </c>
      <c r="I67" s="171"/>
      <c r="J67" s="171"/>
    </row>
    <row r="68" spans="2:18" x14ac:dyDescent="0.25">
      <c r="B68" s="97" t="s">
        <v>57</v>
      </c>
      <c r="H68" s="194" t="e">
        <f>(H64+H67)/H63</f>
        <v>#DIV/0!</v>
      </c>
      <c r="I68" s="96"/>
      <c r="J68" s="96"/>
    </row>
  </sheetData>
  <mergeCells count="2">
    <mergeCell ref="B1:H1"/>
    <mergeCell ref="B2:H2"/>
  </mergeCells>
  <pageMargins left="0.70866141732283472" right="0.70866141732283472" top="0.74803149606299213" bottom="0.74803149606299213" header="0.31496062992125984" footer="0.31496062992125984"/>
  <pageSetup paperSize="9" scale="52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21"/>
  <sheetViews>
    <sheetView topLeftCell="A78" zoomScaleNormal="100" workbookViewId="0">
      <selection activeCell="H57" sqref="H57"/>
    </sheetView>
  </sheetViews>
  <sheetFormatPr defaultColWidth="10" defaultRowHeight="15" x14ac:dyDescent="0.25"/>
  <cols>
    <col min="1" max="1" width="9.85546875" customWidth="1"/>
    <col min="2" max="2" width="13.42578125" customWidth="1"/>
    <col min="3" max="3" width="10.85546875" customWidth="1"/>
    <col min="4" max="4" width="30.85546875" customWidth="1"/>
    <col min="5" max="5" width="51.42578125" customWidth="1"/>
    <col min="6" max="6" width="13.5703125" customWidth="1"/>
    <col min="7" max="7" width="12.5703125" customWidth="1"/>
    <col min="8" max="8" width="16.5703125" customWidth="1"/>
    <col min="9" max="9" width="16.85546875" customWidth="1"/>
    <col min="10" max="10" width="15.5703125" customWidth="1"/>
    <col min="11" max="11" width="12.140625" customWidth="1"/>
    <col min="12" max="12" width="13.140625" customWidth="1"/>
    <col min="14" max="14" width="12.42578125" bestFit="1" customWidth="1"/>
    <col min="23" max="23" width="10" style="205"/>
  </cols>
  <sheetData>
    <row r="1" spans="1:10" x14ac:dyDescent="0.25">
      <c r="A1" s="98"/>
      <c r="B1" s="98"/>
      <c r="C1" s="98"/>
      <c r="D1" s="98"/>
      <c r="E1" s="98"/>
      <c r="F1" s="98"/>
      <c r="G1" s="98"/>
      <c r="H1" s="99" t="s">
        <v>58</v>
      </c>
    </row>
    <row r="2" spans="1:10" x14ac:dyDescent="0.25">
      <c r="A2" s="100" t="s">
        <v>59</v>
      </c>
      <c r="B2" s="100"/>
      <c r="C2" s="98"/>
      <c r="D2" s="98"/>
      <c r="E2" s="98"/>
      <c r="F2" s="98"/>
      <c r="G2" s="98"/>
      <c r="H2" s="98"/>
    </row>
    <row r="3" spans="1:10" x14ac:dyDescent="0.25">
      <c r="A3" s="101"/>
      <c r="B3" s="101"/>
      <c r="C3" s="98"/>
      <c r="D3" s="98"/>
      <c r="E3" s="98"/>
      <c r="F3" s="98"/>
      <c r="G3" s="98"/>
      <c r="H3" s="98"/>
    </row>
    <row r="4" spans="1:10" x14ac:dyDescent="0.25">
      <c r="A4" s="356" t="s">
        <v>423</v>
      </c>
      <c r="B4" s="356"/>
      <c r="C4" s="356"/>
      <c r="D4" s="356"/>
      <c r="E4" s="130"/>
      <c r="F4" s="356" t="s">
        <v>428</v>
      </c>
      <c r="G4" s="356"/>
      <c r="H4" s="356"/>
    </row>
    <row r="5" spans="1:10" x14ac:dyDescent="0.25">
      <c r="A5" s="357" t="s">
        <v>424</v>
      </c>
      <c r="B5" s="357"/>
      <c r="C5" s="357"/>
      <c r="D5" s="357"/>
      <c r="E5" s="131"/>
      <c r="F5" s="131"/>
      <c r="G5" s="131"/>
      <c r="H5" s="131"/>
    </row>
    <row r="6" spans="1:10" ht="14.45" customHeight="1" x14ac:dyDescent="0.25">
      <c r="A6" s="357" t="s">
        <v>425</v>
      </c>
      <c r="B6" s="357"/>
      <c r="C6" s="357"/>
      <c r="D6" s="357"/>
      <c r="E6" s="130"/>
      <c r="F6" s="358" t="s">
        <v>429</v>
      </c>
      <c r="G6" s="358"/>
      <c r="H6" s="358"/>
    </row>
    <row r="7" spans="1:10" ht="14.45" customHeight="1" x14ac:dyDescent="0.25">
      <c r="A7" s="357" t="s">
        <v>426</v>
      </c>
      <c r="B7" s="357"/>
      <c r="C7" s="357"/>
      <c r="D7" s="357"/>
      <c r="E7" s="130"/>
      <c r="F7" s="358" t="s">
        <v>430</v>
      </c>
      <c r="G7" s="358"/>
      <c r="H7" s="358"/>
    </row>
    <row r="8" spans="1:10" x14ac:dyDescent="0.25">
      <c r="A8" s="357" t="s">
        <v>427</v>
      </c>
      <c r="B8" s="357"/>
      <c r="C8" s="357"/>
      <c r="D8" s="357"/>
      <c r="E8" s="130"/>
      <c r="F8" s="357" t="s">
        <v>431</v>
      </c>
      <c r="G8" s="357"/>
      <c r="H8" s="357"/>
    </row>
    <row r="9" spans="1:10" x14ac:dyDescent="0.25">
      <c r="A9" s="101"/>
      <c r="B9" s="101"/>
      <c r="C9" s="98"/>
      <c r="D9" s="98"/>
      <c r="E9" s="98"/>
      <c r="F9" s="98"/>
      <c r="G9" s="98"/>
      <c r="H9" s="98"/>
    </row>
    <row r="10" spans="1:10" ht="15.75" thickBot="1" x14ac:dyDescent="0.3">
      <c r="A10" s="101"/>
      <c r="B10" s="101"/>
      <c r="C10" s="98"/>
      <c r="D10" s="98"/>
      <c r="E10" s="98" t="s">
        <v>60</v>
      </c>
      <c r="F10" s="98"/>
      <c r="G10" s="103"/>
      <c r="H10" s="98"/>
      <c r="I10" s="104"/>
    </row>
    <row r="11" spans="1:10" ht="48" x14ac:dyDescent="0.25">
      <c r="A11" s="105" t="s">
        <v>61</v>
      </c>
      <c r="B11" s="106" t="s">
        <v>62</v>
      </c>
      <c r="C11" s="107" t="s">
        <v>63</v>
      </c>
      <c r="D11" s="107" t="s">
        <v>64</v>
      </c>
      <c r="E11" s="107" t="s">
        <v>65</v>
      </c>
      <c r="F11" s="107" t="s">
        <v>66</v>
      </c>
      <c r="G11" s="107" t="s">
        <v>67</v>
      </c>
      <c r="H11" s="108" t="s">
        <v>68</v>
      </c>
      <c r="I11" s="109"/>
    </row>
    <row r="12" spans="1:10" x14ac:dyDescent="0.25">
      <c r="A12" s="197"/>
      <c r="B12" s="198"/>
      <c r="C12" s="199"/>
      <c r="D12" s="199"/>
      <c r="E12" s="199"/>
      <c r="F12" s="199"/>
      <c r="G12" s="199"/>
      <c r="H12" s="200"/>
      <c r="I12" s="201"/>
    </row>
    <row r="13" spans="1:10" ht="15.75" x14ac:dyDescent="0.25">
      <c r="A13" s="192"/>
      <c r="B13" s="115"/>
      <c r="C13" s="118"/>
      <c r="D13" s="111"/>
      <c r="E13" s="111"/>
      <c r="F13" s="110"/>
      <c r="G13" s="116"/>
      <c r="H13" s="112">
        <f>F12-G13</f>
        <v>0</v>
      </c>
      <c r="I13" s="119"/>
      <c r="J13" s="117"/>
    </row>
    <row r="14" spans="1:10" ht="15.75" x14ac:dyDescent="0.25">
      <c r="A14" s="192"/>
      <c r="B14" s="115"/>
      <c r="C14" s="118"/>
      <c r="D14" s="111"/>
      <c r="E14" s="111"/>
      <c r="F14" s="110"/>
      <c r="G14" s="116"/>
      <c r="H14" s="112">
        <f>H13+F14-G14</f>
        <v>0</v>
      </c>
      <c r="I14" s="119"/>
      <c r="J14" s="117"/>
    </row>
    <row r="15" spans="1:10" ht="15.75" x14ac:dyDescent="0.25">
      <c r="A15" s="192"/>
      <c r="B15" s="115"/>
      <c r="C15" s="118"/>
      <c r="D15" s="111"/>
      <c r="E15" s="111"/>
      <c r="F15" s="110"/>
      <c r="G15" s="116"/>
      <c r="H15" s="112">
        <f t="shared" ref="H15:H53" si="0">H14+F15-G15</f>
        <v>0</v>
      </c>
      <c r="I15" s="119"/>
      <c r="J15" s="117"/>
    </row>
    <row r="16" spans="1:10" ht="15.75" x14ac:dyDescent="0.25">
      <c r="A16" s="192"/>
      <c r="B16" s="115"/>
      <c r="C16" s="118"/>
      <c r="D16" s="111"/>
      <c r="E16" s="111"/>
      <c r="F16" s="110"/>
      <c r="G16" s="116"/>
      <c r="H16" s="112">
        <f t="shared" si="0"/>
        <v>0</v>
      </c>
      <c r="I16" s="119"/>
      <c r="J16" s="117"/>
    </row>
    <row r="17" spans="1:10" ht="15.75" x14ac:dyDescent="0.25">
      <c r="A17" s="192"/>
      <c r="B17" s="115"/>
      <c r="C17" s="118"/>
      <c r="D17" s="111"/>
      <c r="E17" s="111"/>
      <c r="F17" s="110"/>
      <c r="G17" s="116"/>
      <c r="H17" s="112">
        <f t="shared" si="0"/>
        <v>0</v>
      </c>
      <c r="I17" s="119"/>
      <c r="J17" s="117"/>
    </row>
    <row r="18" spans="1:10" ht="15.75" x14ac:dyDescent="0.25">
      <c r="A18" s="192"/>
      <c r="B18" s="115"/>
      <c r="C18" s="118"/>
      <c r="D18" s="111"/>
      <c r="E18" s="111"/>
      <c r="F18" s="110"/>
      <c r="G18" s="116"/>
      <c r="H18" s="112">
        <f t="shared" si="0"/>
        <v>0</v>
      </c>
      <c r="I18" s="119"/>
      <c r="J18" s="117"/>
    </row>
    <row r="19" spans="1:10" ht="15.75" x14ac:dyDescent="0.25">
      <c r="A19" s="192"/>
      <c r="B19" s="115"/>
      <c r="C19" s="118"/>
      <c r="D19" s="111"/>
      <c r="E19" s="111"/>
      <c r="F19" s="110"/>
      <c r="G19" s="116"/>
      <c r="H19" s="112">
        <f t="shared" si="0"/>
        <v>0</v>
      </c>
      <c r="I19" s="119"/>
      <c r="J19" s="117"/>
    </row>
    <row r="20" spans="1:10" ht="15.75" x14ac:dyDescent="0.25">
      <c r="A20" s="192"/>
      <c r="B20" s="115"/>
      <c r="C20" s="118"/>
      <c r="D20" s="111"/>
      <c r="E20" s="111"/>
      <c r="F20" s="110"/>
      <c r="G20" s="116"/>
      <c r="H20" s="112">
        <f t="shared" si="0"/>
        <v>0</v>
      </c>
      <c r="I20" s="119"/>
      <c r="J20" s="117"/>
    </row>
    <row r="21" spans="1:10" ht="15.75" x14ac:dyDescent="0.25">
      <c r="A21" s="192"/>
      <c r="B21" s="115"/>
      <c r="C21" s="118"/>
      <c r="D21" s="111"/>
      <c r="E21" s="111"/>
      <c r="F21" s="110"/>
      <c r="G21" s="116"/>
      <c r="H21" s="112">
        <f t="shared" si="0"/>
        <v>0</v>
      </c>
      <c r="I21" s="119"/>
      <c r="J21" s="117"/>
    </row>
    <row r="22" spans="1:10" ht="15.75" x14ac:dyDescent="0.25">
      <c r="A22" s="192"/>
      <c r="B22" s="115"/>
      <c r="C22" s="118"/>
      <c r="D22" s="111"/>
      <c r="E22" s="111"/>
      <c r="F22" s="110"/>
      <c r="G22" s="116"/>
      <c r="H22" s="112">
        <f t="shared" si="0"/>
        <v>0</v>
      </c>
      <c r="I22" s="119"/>
      <c r="J22" s="117"/>
    </row>
    <row r="23" spans="1:10" ht="22.7" customHeight="1" x14ac:dyDescent="0.25">
      <c r="A23" s="192"/>
      <c r="B23" s="115"/>
      <c r="C23" s="118"/>
      <c r="D23" s="111"/>
      <c r="E23" s="111"/>
      <c r="F23" s="110"/>
      <c r="G23" s="116"/>
      <c r="H23" s="112">
        <f t="shared" si="0"/>
        <v>0</v>
      </c>
      <c r="I23" s="119"/>
      <c r="J23" s="117"/>
    </row>
    <row r="24" spans="1:10" ht="15.75" x14ac:dyDescent="0.25">
      <c r="A24" s="192"/>
      <c r="B24" s="115"/>
      <c r="C24" s="118"/>
      <c r="D24" s="111"/>
      <c r="E24" s="111"/>
      <c r="F24" s="110"/>
      <c r="G24" s="116"/>
      <c r="H24" s="112">
        <f t="shared" si="0"/>
        <v>0</v>
      </c>
      <c r="I24" s="119"/>
      <c r="J24" s="117"/>
    </row>
    <row r="25" spans="1:10" ht="15.75" x14ac:dyDescent="0.25">
      <c r="A25" s="192"/>
      <c r="B25" s="115"/>
      <c r="C25" s="118"/>
      <c r="D25" s="111"/>
      <c r="E25" s="111"/>
      <c r="F25" s="110"/>
      <c r="G25" s="116"/>
      <c r="H25" s="112">
        <f t="shared" si="0"/>
        <v>0</v>
      </c>
      <c r="I25" s="119"/>
      <c r="J25" s="117"/>
    </row>
    <row r="26" spans="1:10" ht="15.75" x14ac:dyDescent="0.25">
      <c r="A26" s="192"/>
      <c r="B26" s="115"/>
      <c r="C26" s="118"/>
      <c r="D26" s="111"/>
      <c r="E26" s="111"/>
      <c r="F26" s="110"/>
      <c r="G26" s="116"/>
      <c r="H26" s="112">
        <f t="shared" si="0"/>
        <v>0</v>
      </c>
      <c r="I26" s="119"/>
      <c r="J26" s="117"/>
    </row>
    <row r="27" spans="1:10" ht="15.75" x14ac:dyDescent="0.25">
      <c r="A27" s="192"/>
      <c r="B27" s="115"/>
      <c r="C27" s="118"/>
      <c r="D27" s="111"/>
      <c r="E27" s="111"/>
      <c r="F27" s="110"/>
      <c r="G27" s="116"/>
      <c r="H27" s="112">
        <f t="shared" si="0"/>
        <v>0</v>
      </c>
      <c r="I27" s="119"/>
      <c r="J27" s="117"/>
    </row>
    <row r="28" spans="1:10" ht="15.75" x14ac:dyDescent="0.25">
      <c r="A28" s="192"/>
      <c r="B28" s="115"/>
      <c r="C28" s="118"/>
      <c r="D28" s="111"/>
      <c r="E28" s="111"/>
      <c r="F28" s="110"/>
      <c r="G28" s="116"/>
      <c r="H28" s="112">
        <f t="shared" si="0"/>
        <v>0</v>
      </c>
      <c r="I28" s="119"/>
      <c r="J28" s="117"/>
    </row>
    <row r="29" spans="1:10" ht="15.75" x14ac:dyDescent="0.25">
      <c r="A29" s="192"/>
      <c r="B29" s="115"/>
      <c r="C29" s="118"/>
      <c r="D29" s="111"/>
      <c r="E29" s="111"/>
      <c r="F29" s="110"/>
      <c r="G29" s="116"/>
      <c r="H29" s="112">
        <f t="shared" si="0"/>
        <v>0</v>
      </c>
      <c r="I29" s="119"/>
      <c r="J29" s="117"/>
    </row>
    <row r="30" spans="1:10" ht="15.75" x14ac:dyDescent="0.25">
      <c r="A30" s="192"/>
      <c r="B30" s="115"/>
      <c r="C30" s="118"/>
      <c r="D30" s="111"/>
      <c r="E30" s="111"/>
      <c r="F30" s="110"/>
      <c r="G30" s="116"/>
      <c r="H30" s="112">
        <f t="shared" si="0"/>
        <v>0</v>
      </c>
      <c r="I30" s="119"/>
      <c r="J30" s="117"/>
    </row>
    <row r="31" spans="1:10" ht="15.75" x14ac:dyDescent="0.25">
      <c r="A31" s="192"/>
      <c r="B31" s="115"/>
      <c r="C31" s="118"/>
      <c r="D31" s="111"/>
      <c r="E31" s="111"/>
      <c r="F31" s="110"/>
      <c r="G31" s="116"/>
      <c r="H31" s="112">
        <f t="shared" si="0"/>
        <v>0</v>
      </c>
      <c r="I31" s="119"/>
      <c r="J31" s="117"/>
    </row>
    <row r="32" spans="1:10" ht="15.75" x14ac:dyDescent="0.25">
      <c r="A32" s="192"/>
      <c r="B32" s="115"/>
      <c r="C32" s="118"/>
      <c r="D32" s="111"/>
      <c r="E32" s="111"/>
      <c r="F32" s="110"/>
      <c r="G32" s="116"/>
      <c r="H32" s="112">
        <f t="shared" si="0"/>
        <v>0</v>
      </c>
      <c r="I32" s="119"/>
      <c r="J32" s="117"/>
    </row>
    <row r="33" spans="1:10" ht="15.75" x14ac:dyDescent="0.25">
      <c r="A33" s="192"/>
      <c r="B33" s="115"/>
      <c r="C33" s="118"/>
      <c r="D33" s="111"/>
      <c r="E33" s="111"/>
      <c r="F33" s="110"/>
      <c r="G33" s="116"/>
      <c r="H33" s="112">
        <f t="shared" si="0"/>
        <v>0</v>
      </c>
      <c r="I33" s="119"/>
      <c r="J33" s="117"/>
    </row>
    <row r="34" spans="1:10" ht="15.75" x14ac:dyDescent="0.25">
      <c r="A34" s="192"/>
      <c r="B34" s="115"/>
      <c r="C34" s="118"/>
      <c r="D34" s="111"/>
      <c r="E34" s="111"/>
      <c r="F34" s="110"/>
      <c r="G34" s="116"/>
      <c r="H34" s="112">
        <f t="shared" si="0"/>
        <v>0</v>
      </c>
      <c r="I34" s="119"/>
      <c r="J34" s="117"/>
    </row>
    <row r="35" spans="1:10" ht="15.75" x14ac:dyDescent="0.25">
      <c r="A35" s="192"/>
      <c r="B35" s="115"/>
      <c r="C35" s="118"/>
      <c r="D35" s="111"/>
      <c r="E35" s="111"/>
      <c r="F35" s="110"/>
      <c r="G35" s="116"/>
      <c r="H35" s="112">
        <f t="shared" si="0"/>
        <v>0</v>
      </c>
      <c r="I35" s="119"/>
      <c r="J35" s="117"/>
    </row>
    <row r="36" spans="1:10" ht="15.75" x14ac:dyDescent="0.25">
      <c r="A36" s="192"/>
      <c r="B36" s="115"/>
      <c r="C36" s="118"/>
      <c r="D36" s="111"/>
      <c r="E36" s="111"/>
      <c r="F36" s="110"/>
      <c r="G36" s="116"/>
      <c r="H36" s="112">
        <f t="shared" si="0"/>
        <v>0</v>
      </c>
      <c r="I36" s="120"/>
      <c r="J36" s="117"/>
    </row>
    <row r="37" spans="1:10" ht="15.75" x14ac:dyDescent="0.25">
      <c r="A37" s="192"/>
      <c r="B37" s="115"/>
      <c r="C37" s="118"/>
      <c r="D37" s="111"/>
      <c r="E37" s="111"/>
      <c r="F37" s="110"/>
      <c r="G37" s="116"/>
      <c r="H37" s="112">
        <f t="shared" si="0"/>
        <v>0</v>
      </c>
      <c r="I37" s="120"/>
      <c r="J37" s="117"/>
    </row>
    <row r="38" spans="1:10" ht="15.75" x14ac:dyDescent="0.25">
      <c r="A38" s="192"/>
      <c r="B38" s="115"/>
      <c r="C38" s="118"/>
      <c r="D38" s="111"/>
      <c r="E38" s="111"/>
      <c r="F38" s="110"/>
      <c r="G38" s="116"/>
      <c r="H38" s="112">
        <f t="shared" si="0"/>
        <v>0</v>
      </c>
      <c r="I38" s="119"/>
      <c r="J38" s="117"/>
    </row>
    <row r="39" spans="1:10" ht="15.75" x14ac:dyDescent="0.25">
      <c r="A39" s="192"/>
      <c r="B39" s="115"/>
      <c r="C39" s="118"/>
      <c r="D39" s="111"/>
      <c r="E39" s="111"/>
      <c r="F39" s="110"/>
      <c r="G39" s="116"/>
      <c r="H39" s="112">
        <f t="shared" si="0"/>
        <v>0</v>
      </c>
      <c r="I39" s="119"/>
      <c r="J39" s="117"/>
    </row>
    <row r="40" spans="1:10" ht="15.75" x14ac:dyDescent="0.25">
      <c r="A40" s="192"/>
      <c r="B40" s="115"/>
      <c r="C40" s="118"/>
      <c r="D40" s="111"/>
      <c r="E40" s="111"/>
      <c r="F40" s="110"/>
      <c r="G40" s="116"/>
      <c r="H40" s="112">
        <f t="shared" si="0"/>
        <v>0</v>
      </c>
      <c r="I40" s="119"/>
      <c r="J40" s="117"/>
    </row>
    <row r="41" spans="1:10" ht="15.75" x14ac:dyDescent="0.25">
      <c r="A41" s="192"/>
      <c r="B41" s="115"/>
      <c r="C41" s="118"/>
      <c r="D41" s="111"/>
      <c r="E41" s="111"/>
      <c r="F41" s="110"/>
      <c r="G41" s="116"/>
      <c r="H41" s="112">
        <f t="shared" si="0"/>
        <v>0</v>
      </c>
      <c r="I41" s="119"/>
      <c r="J41" s="117"/>
    </row>
    <row r="42" spans="1:10" ht="15.75" x14ac:dyDescent="0.25">
      <c r="A42" s="192"/>
      <c r="B42" s="115"/>
      <c r="C42" s="118"/>
      <c r="D42" s="111"/>
      <c r="E42" s="111"/>
      <c r="F42" s="110"/>
      <c r="G42" s="116"/>
      <c r="H42" s="112">
        <f t="shared" si="0"/>
        <v>0</v>
      </c>
      <c r="I42" s="119"/>
      <c r="J42" s="117"/>
    </row>
    <row r="43" spans="1:10" ht="15.75" x14ac:dyDescent="0.25">
      <c r="A43" s="192"/>
      <c r="B43" s="115"/>
      <c r="C43" s="118"/>
      <c r="D43" s="111"/>
      <c r="E43" s="111"/>
      <c r="F43" s="110"/>
      <c r="G43" s="116"/>
      <c r="H43" s="112">
        <f t="shared" si="0"/>
        <v>0</v>
      </c>
      <c r="I43" s="119"/>
      <c r="J43" s="117"/>
    </row>
    <row r="44" spans="1:10" ht="15.75" x14ac:dyDescent="0.25">
      <c r="A44" s="192"/>
      <c r="B44" s="115"/>
      <c r="C44" s="118"/>
      <c r="D44" s="111"/>
      <c r="E44" s="111"/>
      <c r="F44" s="110"/>
      <c r="G44" s="116"/>
      <c r="H44" s="112">
        <f t="shared" si="0"/>
        <v>0</v>
      </c>
      <c r="I44" s="119"/>
      <c r="J44" s="117"/>
    </row>
    <row r="45" spans="1:10" x14ac:dyDescent="0.25">
      <c r="A45" s="192"/>
      <c r="B45" s="206"/>
      <c r="C45" s="204"/>
      <c r="D45" s="203"/>
      <c r="E45" s="203"/>
      <c r="F45" s="116"/>
      <c r="G45" s="116"/>
      <c r="H45" s="112">
        <f t="shared" si="0"/>
        <v>0</v>
      </c>
      <c r="I45" s="117"/>
    </row>
    <row r="46" spans="1:10" x14ac:dyDescent="0.25">
      <c r="A46" s="192"/>
      <c r="B46" s="206"/>
      <c r="C46" s="204"/>
      <c r="D46" s="203"/>
      <c r="E46" s="203"/>
      <c r="F46" s="116"/>
      <c r="G46" s="116"/>
      <c r="H46" s="112">
        <f t="shared" si="0"/>
        <v>0</v>
      </c>
      <c r="I46" s="117"/>
    </row>
    <row r="47" spans="1:10" x14ac:dyDescent="0.25">
      <c r="A47" s="192"/>
      <c r="B47" s="206"/>
      <c r="C47" s="204"/>
      <c r="D47" s="203"/>
      <c r="E47" s="203"/>
      <c r="F47" s="116"/>
      <c r="G47" s="116"/>
      <c r="H47" s="112">
        <f t="shared" si="0"/>
        <v>0</v>
      </c>
      <c r="I47" s="117"/>
    </row>
    <row r="48" spans="1:10" x14ac:dyDescent="0.25">
      <c r="A48" s="192"/>
      <c r="B48" s="206"/>
      <c r="C48" s="204"/>
      <c r="D48" s="203"/>
      <c r="E48" s="203"/>
      <c r="F48" s="116"/>
      <c r="G48" s="116"/>
      <c r="H48" s="112">
        <f t="shared" si="0"/>
        <v>0</v>
      </c>
      <c r="I48" s="117"/>
    </row>
    <row r="49" spans="1:10" x14ac:dyDescent="0.25">
      <c r="A49" s="192"/>
      <c r="B49" s="206"/>
      <c r="C49" s="204"/>
      <c r="D49" s="203"/>
      <c r="E49" s="203"/>
      <c r="F49" s="116"/>
      <c r="G49" s="116"/>
      <c r="H49" s="112">
        <f t="shared" si="0"/>
        <v>0</v>
      </c>
      <c r="I49" s="117"/>
    </row>
    <row r="50" spans="1:10" x14ac:dyDescent="0.25">
      <c r="A50" s="192"/>
      <c r="B50" s="206"/>
      <c r="C50" s="204"/>
      <c r="D50" s="203"/>
      <c r="E50" s="203"/>
      <c r="F50" s="116"/>
      <c r="G50" s="116"/>
      <c r="H50" s="112">
        <f t="shared" si="0"/>
        <v>0</v>
      </c>
      <c r="I50" s="117"/>
    </row>
    <row r="51" spans="1:10" x14ac:dyDescent="0.25">
      <c r="A51" s="192"/>
      <c r="B51" s="206"/>
      <c r="C51" s="204"/>
      <c r="D51" s="203"/>
      <c r="E51" s="203"/>
      <c r="F51" s="116"/>
      <c r="G51" s="116"/>
      <c r="H51" s="112">
        <f t="shared" si="0"/>
        <v>0</v>
      </c>
      <c r="I51" s="117"/>
    </row>
    <row r="52" spans="1:10" x14ac:dyDescent="0.25">
      <c r="A52" s="192"/>
      <c r="B52" s="206"/>
      <c r="C52" s="204"/>
      <c r="D52" s="203"/>
      <c r="E52" s="203"/>
      <c r="F52" s="116"/>
      <c r="G52" s="116"/>
      <c r="H52" s="112">
        <f t="shared" si="0"/>
        <v>0</v>
      </c>
      <c r="I52" s="117"/>
    </row>
    <row r="53" spans="1:10" x14ac:dyDescent="0.25">
      <c r="A53" s="114"/>
      <c r="B53" s="115"/>
      <c r="C53" s="196"/>
      <c r="D53" s="111"/>
      <c r="E53" s="111"/>
      <c r="F53" s="110"/>
      <c r="G53" s="116"/>
      <c r="H53" s="112">
        <f t="shared" si="0"/>
        <v>0</v>
      </c>
    </row>
    <row r="54" spans="1:10" x14ac:dyDescent="0.25">
      <c r="A54" s="114"/>
      <c r="B54" s="115"/>
      <c r="C54" s="118"/>
      <c r="D54" s="111"/>
      <c r="E54" s="111"/>
      <c r="F54" s="110"/>
      <c r="G54" s="215">
        <f>SUM(G13:G53)</f>
        <v>0</v>
      </c>
      <c r="H54" s="112"/>
    </row>
    <row r="55" spans="1:10" x14ac:dyDescent="0.25">
      <c r="A55" s="102"/>
      <c r="B55" s="102"/>
      <c r="C55" s="121"/>
      <c r="D55" s="102"/>
      <c r="E55" s="102"/>
      <c r="F55" s="122"/>
      <c r="G55" s="193"/>
      <c r="H55" s="123"/>
    </row>
    <row r="56" spans="1:10" x14ac:dyDescent="0.25">
      <c r="A56" s="102"/>
      <c r="B56" s="102"/>
      <c r="C56" s="121"/>
      <c r="D56" s="102"/>
      <c r="E56" s="102"/>
      <c r="F56" s="102"/>
      <c r="G56" s="122"/>
      <c r="H56" s="122"/>
    </row>
    <row r="57" spans="1:10" x14ac:dyDescent="0.25">
      <c r="A57" s="102"/>
      <c r="B57" s="102"/>
      <c r="C57" s="121"/>
      <c r="D57" s="102"/>
      <c r="E57" s="102"/>
      <c r="F57" s="102"/>
      <c r="G57" s="122"/>
      <c r="H57" s="123"/>
    </row>
    <row r="58" spans="1:10" x14ac:dyDescent="0.25">
      <c r="A58" s="101" t="s">
        <v>76</v>
      </c>
      <c r="B58" s="101"/>
      <c r="C58" s="98"/>
      <c r="D58" s="98"/>
      <c r="E58" s="98"/>
      <c r="G58" s="117"/>
      <c r="H58" s="124"/>
      <c r="I58" s="113"/>
      <c r="J58" s="117"/>
    </row>
    <row r="59" spans="1:10" x14ac:dyDescent="0.25">
      <c r="A59" s="101"/>
      <c r="B59" s="101"/>
      <c r="C59" s="98"/>
      <c r="D59" s="98"/>
      <c r="E59" s="98"/>
      <c r="H59" s="98"/>
      <c r="J59" s="117"/>
    </row>
    <row r="60" spans="1:10" x14ac:dyDescent="0.25">
      <c r="A60" s="101"/>
      <c r="B60" s="101"/>
      <c r="C60" s="98"/>
      <c r="D60" s="98"/>
      <c r="E60" s="98"/>
      <c r="H60" s="124"/>
      <c r="J60" s="117"/>
    </row>
    <row r="61" spans="1:10" x14ac:dyDescent="0.25">
      <c r="A61" s="101" t="s">
        <v>69</v>
      </c>
      <c r="B61" s="101"/>
      <c r="C61" s="98"/>
      <c r="D61" s="101" t="s">
        <v>70</v>
      </c>
      <c r="E61" s="98"/>
      <c r="F61" s="125"/>
      <c r="G61" s="126"/>
      <c r="H61" s="98"/>
      <c r="J61" s="117"/>
    </row>
    <row r="62" spans="1:10" x14ac:dyDescent="0.25">
      <c r="A62" s="101" t="s">
        <v>71</v>
      </c>
      <c r="B62" s="101"/>
      <c r="C62" s="98"/>
      <c r="D62" s="359" t="s">
        <v>72</v>
      </c>
      <c r="E62" s="359"/>
      <c r="F62" s="125"/>
      <c r="G62" s="126"/>
      <c r="H62" s="98"/>
      <c r="J62" s="117"/>
    </row>
    <row r="63" spans="1:10" x14ac:dyDescent="0.25">
      <c r="A63" s="101"/>
      <c r="B63" s="101"/>
      <c r="C63" s="98"/>
      <c r="D63" s="98"/>
      <c r="E63" s="98"/>
      <c r="G63" s="98"/>
      <c r="H63" s="98"/>
      <c r="J63" s="117"/>
    </row>
    <row r="64" spans="1:10" x14ac:dyDescent="0.25">
      <c r="A64" s="101" t="s">
        <v>73</v>
      </c>
      <c r="B64" s="101"/>
      <c r="C64" s="98"/>
      <c r="D64" s="101" t="s">
        <v>74</v>
      </c>
      <c r="E64" s="98"/>
      <c r="F64" s="125"/>
      <c r="G64" s="98"/>
      <c r="H64" s="98"/>
      <c r="J64" s="117"/>
    </row>
    <row r="65" spans="1:10" x14ac:dyDescent="0.25">
      <c r="A65" s="127" t="s">
        <v>71</v>
      </c>
      <c r="B65" s="127"/>
      <c r="C65" s="98"/>
      <c r="D65" s="359" t="s">
        <v>75</v>
      </c>
      <c r="E65" s="359"/>
      <c r="F65" s="101"/>
      <c r="G65" s="128"/>
      <c r="H65" s="101"/>
      <c r="J65" s="117"/>
    </row>
    <row r="66" spans="1:10" x14ac:dyDescent="0.25">
      <c r="J66" s="117"/>
    </row>
    <row r="68" spans="1:10" ht="15.75" thickBot="1" x14ac:dyDescent="0.3"/>
    <row r="69" spans="1:10" ht="15.75" thickBot="1" x14ac:dyDescent="0.3">
      <c r="E69" s="172" t="s">
        <v>77</v>
      </c>
      <c r="H69" s="173">
        <f>F89</f>
        <v>0</v>
      </c>
    </row>
    <row r="70" spans="1:10" ht="15.75" thickBot="1" x14ac:dyDescent="0.3"/>
    <row r="71" spans="1:10" ht="15.75" thickBot="1" x14ac:dyDescent="0.3">
      <c r="E71" s="132" t="s">
        <v>78</v>
      </c>
      <c r="H71" s="133">
        <f>H52-H69</f>
        <v>0</v>
      </c>
    </row>
    <row r="72" spans="1:10" ht="15.75" thickBot="1" x14ac:dyDescent="0.3"/>
    <row r="73" spans="1:10" ht="48" x14ac:dyDescent="0.25">
      <c r="A73" s="105" t="s">
        <v>61</v>
      </c>
      <c r="B73" s="107" t="s">
        <v>62</v>
      </c>
      <c r="C73" s="107" t="s">
        <v>63</v>
      </c>
      <c r="D73" s="107" t="s">
        <v>64</v>
      </c>
      <c r="E73" s="107" t="s">
        <v>79</v>
      </c>
      <c r="F73" s="108" t="s">
        <v>51</v>
      </c>
      <c r="J73" s="129"/>
    </row>
    <row r="74" spans="1:10" x14ac:dyDescent="0.25">
      <c r="A74" s="134"/>
      <c r="B74" s="12"/>
      <c r="C74" s="12"/>
      <c r="D74" s="12"/>
      <c r="E74" s="12"/>
      <c r="F74" s="139"/>
      <c r="J74" s="129"/>
    </row>
    <row r="75" spans="1:10" x14ac:dyDescent="0.25">
      <c r="A75" s="134"/>
      <c r="B75" s="12"/>
      <c r="C75" s="12"/>
      <c r="D75" s="12"/>
      <c r="E75" s="12"/>
      <c r="F75" s="139"/>
      <c r="J75" s="129"/>
    </row>
    <row r="76" spans="1:10" x14ac:dyDescent="0.25">
      <c r="A76" s="134"/>
      <c r="B76" s="12"/>
      <c r="C76" s="12"/>
      <c r="D76" s="12"/>
      <c r="E76" s="12"/>
      <c r="F76" s="139"/>
      <c r="J76" s="129"/>
    </row>
    <row r="77" spans="1:10" x14ac:dyDescent="0.25">
      <c r="A77" s="134"/>
      <c r="B77" s="12"/>
      <c r="C77" s="12"/>
      <c r="D77" s="12"/>
      <c r="E77" s="12"/>
      <c r="F77" s="139"/>
      <c r="J77" s="129"/>
    </row>
    <row r="78" spans="1:10" x14ac:dyDescent="0.25">
      <c r="A78" s="134"/>
      <c r="B78" s="12"/>
      <c r="C78" s="12"/>
      <c r="D78" s="12"/>
      <c r="E78" s="12"/>
      <c r="F78" s="139"/>
      <c r="J78" s="129"/>
    </row>
    <row r="79" spans="1:10" x14ac:dyDescent="0.25">
      <c r="A79" s="134"/>
      <c r="B79" s="12"/>
      <c r="C79" s="12"/>
      <c r="D79" s="12"/>
      <c r="E79" s="12"/>
      <c r="F79" s="139"/>
      <c r="J79" s="129"/>
    </row>
    <row r="80" spans="1:10" x14ac:dyDescent="0.25">
      <c r="A80" s="134"/>
      <c r="B80" s="12"/>
      <c r="C80" s="12"/>
      <c r="D80" s="12"/>
      <c r="E80" s="12"/>
      <c r="F80" s="139"/>
      <c r="J80" s="129"/>
    </row>
    <row r="81" spans="1:10" x14ac:dyDescent="0.25">
      <c r="A81" s="134"/>
      <c r="B81" s="12"/>
      <c r="C81" s="12"/>
      <c r="D81" s="12"/>
      <c r="E81" s="12"/>
      <c r="F81" s="139"/>
      <c r="J81" s="129"/>
    </row>
    <row r="82" spans="1:10" x14ac:dyDescent="0.25">
      <c r="A82" s="134"/>
      <c r="B82" s="12"/>
      <c r="C82" s="12"/>
      <c r="D82" s="12"/>
      <c r="E82" s="12"/>
      <c r="F82" s="139"/>
      <c r="J82" s="129"/>
    </row>
    <row r="83" spans="1:10" x14ac:dyDescent="0.25">
      <c r="A83" s="134"/>
      <c r="B83" s="12"/>
      <c r="C83" s="12"/>
      <c r="D83" s="12"/>
      <c r="E83" s="12"/>
      <c r="F83" s="139"/>
      <c r="J83" s="129"/>
    </row>
    <row r="84" spans="1:10" x14ac:dyDescent="0.25">
      <c r="A84" s="134"/>
      <c r="B84" s="12"/>
      <c r="C84" s="12"/>
      <c r="D84" s="12"/>
      <c r="E84" s="12"/>
      <c r="F84" s="139"/>
      <c r="J84" s="129"/>
    </row>
    <row r="85" spans="1:10" x14ac:dyDescent="0.25">
      <c r="A85" s="134"/>
      <c r="B85" s="12"/>
      <c r="C85" s="12"/>
      <c r="D85" s="12"/>
      <c r="E85" s="12"/>
      <c r="F85" s="139"/>
      <c r="J85" s="129"/>
    </row>
    <row r="86" spans="1:10" x14ac:dyDescent="0.25">
      <c r="A86" s="134"/>
      <c r="B86" s="12"/>
      <c r="C86" s="12"/>
      <c r="D86" s="12"/>
      <c r="E86" s="12"/>
      <c r="F86" s="139"/>
      <c r="J86" s="129"/>
    </row>
    <row r="87" spans="1:10" x14ac:dyDescent="0.25">
      <c r="A87" s="134"/>
      <c r="B87" s="12"/>
      <c r="C87" s="12"/>
      <c r="D87" s="12"/>
      <c r="E87" s="12"/>
      <c r="F87" s="139"/>
      <c r="J87" s="129"/>
    </row>
    <row r="88" spans="1:10" x14ac:dyDescent="0.25">
      <c r="A88" s="134"/>
      <c r="B88" s="12"/>
      <c r="C88" s="12"/>
      <c r="D88" s="12"/>
      <c r="E88" s="12"/>
      <c r="F88" s="139"/>
      <c r="J88" s="129"/>
    </row>
    <row r="89" spans="1:10" ht="15.75" thickBot="1" x14ac:dyDescent="0.3">
      <c r="A89" s="135"/>
      <c r="B89" s="136"/>
      <c r="C89" s="136"/>
      <c r="D89" s="136"/>
      <c r="E89" s="137" t="s">
        <v>80</v>
      </c>
      <c r="F89" s="138">
        <f>SUM(F74:F88)</f>
        <v>0</v>
      </c>
      <c r="J89" s="129"/>
    </row>
    <row r="90" spans="1:10" x14ac:dyDescent="0.25">
      <c r="J90" s="129"/>
    </row>
    <row r="91" spans="1:10" x14ac:dyDescent="0.25">
      <c r="J91" s="129"/>
    </row>
    <row r="92" spans="1:10" x14ac:dyDescent="0.25">
      <c r="J92" s="129"/>
    </row>
    <row r="93" spans="1:10" x14ac:dyDescent="0.25">
      <c r="J93" s="129"/>
    </row>
    <row r="94" spans="1:10" x14ac:dyDescent="0.25">
      <c r="J94" s="129"/>
    </row>
    <row r="95" spans="1:10" x14ac:dyDescent="0.25">
      <c r="J95" s="129"/>
    </row>
    <row r="96" spans="1:10" x14ac:dyDescent="0.25">
      <c r="J96" s="129"/>
    </row>
    <row r="97" spans="10:10" x14ac:dyDescent="0.25">
      <c r="J97" s="129"/>
    </row>
    <row r="98" spans="10:10" x14ac:dyDescent="0.25">
      <c r="J98" s="129"/>
    </row>
    <row r="99" spans="10:10" x14ac:dyDescent="0.25">
      <c r="J99" s="129"/>
    </row>
    <row r="100" spans="10:10" x14ac:dyDescent="0.25">
      <c r="J100" s="129"/>
    </row>
    <row r="101" spans="10:10" x14ac:dyDescent="0.25">
      <c r="J101" s="129"/>
    </row>
    <row r="102" spans="10:10" x14ac:dyDescent="0.25">
      <c r="J102" s="129"/>
    </row>
    <row r="103" spans="10:10" x14ac:dyDescent="0.25">
      <c r="J103" s="129"/>
    </row>
    <row r="104" spans="10:10" x14ac:dyDescent="0.25">
      <c r="J104" s="129"/>
    </row>
    <row r="105" spans="10:10" x14ac:dyDescent="0.25">
      <c r="J105" s="129"/>
    </row>
    <row r="106" spans="10:10" x14ac:dyDescent="0.25">
      <c r="J106" s="129"/>
    </row>
    <row r="107" spans="10:10" x14ac:dyDescent="0.25">
      <c r="J107" s="129"/>
    </row>
    <row r="108" spans="10:10" x14ac:dyDescent="0.25">
      <c r="J108" s="129"/>
    </row>
    <row r="109" spans="10:10" x14ac:dyDescent="0.25">
      <c r="J109" s="129"/>
    </row>
    <row r="110" spans="10:10" x14ac:dyDescent="0.25">
      <c r="J110" s="129"/>
    </row>
    <row r="111" spans="10:10" x14ac:dyDescent="0.25">
      <c r="J111" s="129"/>
    </row>
    <row r="112" spans="10:10" x14ac:dyDescent="0.25">
      <c r="J112" s="129"/>
    </row>
    <row r="113" spans="10:10" x14ac:dyDescent="0.25">
      <c r="J113" s="129"/>
    </row>
    <row r="114" spans="10:10" x14ac:dyDescent="0.25">
      <c r="J114" s="129"/>
    </row>
    <row r="115" spans="10:10" x14ac:dyDescent="0.25">
      <c r="J115" s="129"/>
    </row>
    <row r="116" spans="10:10" x14ac:dyDescent="0.25">
      <c r="J116" s="129"/>
    </row>
    <row r="117" spans="10:10" x14ac:dyDescent="0.25">
      <c r="J117" s="129"/>
    </row>
    <row r="118" spans="10:10" x14ac:dyDescent="0.25">
      <c r="J118" s="129"/>
    </row>
    <row r="119" spans="10:10" x14ac:dyDescent="0.25">
      <c r="J119" s="129"/>
    </row>
    <row r="120" spans="10:10" x14ac:dyDescent="0.25">
      <c r="J120" s="129"/>
    </row>
    <row r="121" spans="10:10" x14ac:dyDescent="0.25">
      <c r="J121" s="129"/>
    </row>
  </sheetData>
  <mergeCells count="11">
    <mergeCell ref="A8:D8"/>
    <mergeCell ref="F8:H8"/>
    <mergeCell ref="D62:E62"/>
    <mergeCell ref="D65:E65"/>
    <mergeCell ref="A7:D7"/>
    <mergeCell ref="F7:H7"/>
    <mergeCell ref="A4:D4"/>
    <mergeCell ref="F4:H4"/>
    <mergeCell ref="A5:D5"/>
    <mergeCell ref="A6:D6"/>
    <mergeCell ref="F6:H6"/>
  </mergeCells>
  <pageMargins left="0.25" right="0.25" top="0.75" bottom="0.75" header="0.3" footer="0.3"/>
  <pageSetup paperSize="9" scale="62" orientation="portrait" verticalDpi="360" r:id="rId1"/>
  <rowBreaks count="1" manualBreakCount="1">
    <brk id="65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topLeftCell="A36" zoomScaleNormal="100" workbookViewId="0">
      <selection activeCell="B17" sqref="B17"/>
    </sheetView>
  </sheetViews>
  <sheetFormatPr defaultColWidth="10" defaultRowHeight="15" x14ac:dyDescent="0.25"/>
  <cols>
    <col min="1" max="1" width="9.85546875" customWidth="1"/>
    <col min="2" max="2" width="13.42578125" customWidth="1"/>
    <col min="3" max="3" width="10.85546875" customWidth="1"/>
    <col min="4" max="4" width="35.42578125" customWidth="1"/>
    <col min="5" max="5" width="51.42578125" style="210" customWidth="1"/>
    <col min="6" max="6" width="13.5703125" customWidth="1"/>
    <col min="7" max="7" width="12.5703125" customWidth="1"/>
    <col min="8" max="8" width="16.5703125" customWidth="1"/>
    <col min="9" max="9" width="16.85546875" customWidth="1"/>
    <col min="10" max="10" width="15.5703125" customWidth="1"/>
    <col min="11" max="11" width="12.140625" customWidth="1"/>
    <col min="12" max="12" width="13.140625" customWidth="1"/>
    <col min="14" max="14" width="12.42578125" bestFit="1" customWidth="1"/>
  </cols>
  <sheetData>
    <row r="1" spans="1:14" x14ac:dyDescent="0.25">
      <c r="A1" s="98"/>
      <c r="B1" s="98"/>
      <c r="C1" s="98"/>
      <c r="D1" s="98"/>
      <c r="E1" s="209"/>
      <c r="F1" s="98"/>
      <c r="G1" s="98"/>
      <c r="H1" s="99" t="s">
        <v>58</v>
      </c>
    </row>
    <row r="2" spans="1:14" x14ac:dyDescent="0.25">
      <c r="A2" s="100" t="s">
        <v>432</v>
      </c>
      <c r="B2" s="100"/>
      <c r="C2" s="98"/>
      <c r="D2" s="98"/>
      <c r="E2" s="209"/>
      <c r="F2" s="98"/>
      <c r="G2" s="98"/>
      <c r="H2" s="98"/>
    </row>
    <row r="3" spans="1:14" x14ac:dyDescent="0.25">
      <c r="A3" s="101"/>
      <c r="B3" s="101"/>
      <c r="C3" s="98"/>
      <c r="D3" s="98"/>
      <c r="E3" s="209"/>
      <c r="F3" s="98"/>
      <c r="G3" s="98"/>
      <c r="H3" s="98"/>
    </row>
    <row r="4" spans="1:14" ht="24.6" customHeight="1" x14ac:dyDescent="0.25">
      <c r="A4" s="362" t="s">
        <v>433</v>
      </c>
      <c r="B4" s="362"/>
      <c r="C4" s="362"/>
      <c r="D4" s="362"/>
      <c r="E4" s="225"/>
      <c r="F4" s="362" t="s">
        <v>434</v>
      </c>
      <c r="G4" s="362"/>
      <c r="H4" s="362"/>
    </row>
    <row r="5" spans="1:14" ht="18.75" customHeight="1" x14ac:dyDescent="0.25">
      <c r="A5" s="360" t="s">
        <v>424</v>
      </c>
      <c r="B5" s="360"/>
      <c r="C5" s="360"/>
      <c r="D5" s="360"/>
      <c r="E5" s="226"/>
      <c r="F5" s="226"/>
      <c r="G5" s="226"/>
      <c r="H5" s="226"/>
    </row>
    <row r="6" spans="1:14" ht="18" customHeight="1" x14ac:dyDescent="0.25">
      <c r="A6" s="360" t="s">
        <v>425</v>
      </c>
      <c r="B6" s="360"/>
      <c r="C6" s="360"/>
      <c r="D6" s="360"/>
      <c r="E6" s="225"/>
      <c r="F6" s="361" t="s">
        <v>435</v>
      </c>
      <c r="G6" s="361"/>
      <c r="H6" s="361"/>
    </row>
    <row r="7" spans="1:14" ht="26.25" customHeight="1" x14ac:dyDescent="0.25">
      <c r="A7" s="360" t="s">
        <v>426</v>
      </c>
      <c r="B7" s="360"/>
      <c r="C7" s="360"/>
      <c r="D7" s="360"/>
      <c r="E7" s="225"/>
      <c r="F7" s="361" t="s">
        <v>430</v>
      </c>
      <c r="G7" s="361"/>
      <c r="H7" s="361"/>
    </row>
    <row r="8" spans="1:14" ht="25.35" customHeight="1" x14ac:dyDescent="0.25">
      <c r="A8" s="360" t="s">
        <v>120</v>
      </c>
      <c r="B8" s="360"/>
      <c r="C8" s="360"/>
      <c r="D8" s="360"/>
      <c r="E8" s="225"/>
      <c r="F8" s="360" t="s">
        <v>436</v>
      </c>
      <c r="G8" s="360"/>
      <c r="H8" s="360"/>
    </row>
    <row r="9" spans="1:14" ht="15.75" thickBot="1" x14ac:dyDescent="0.3">
      <c r="A9" s="101"/>
      <c r="B9" s="101"/>
      <c r="C9" s="98"/>
      <c r="D9" s="98"/>
      <c r="E9" s="209" t="s">
        <v>60</v>
      </c>
      <c r="F9" s="98"/>
      <c r="G9" s="103"/>
      <c r="H9" s="98"/>
      <c r="I9" s="104"/>
    </row>
    <row r="10" spans="1:14" ht="48" x14ac:dyDescent="0.25">
      <c r="A10" s="105" t="s">
        <v>61</v>
      </c>
      <c r="B10" s="106" t="s">
        <v>62</v>
      </c>
      <c r="C10" s="107" t="s">
        <v>63</v>
      </c>
      <c r="D10" s="107" t="s">
        <v>64</v>
      </c>
      <c r="E10" s="107" t="s">
        <v>65</v>
      </c>
      <c r="F10" s="107" t="s">
        <v>66</v>
      </c>
      <c r="G10" s="107" t="s">
        <v>67</v>
      </c>
      <c r="H10" s="108" t="s">
        <v>68</v>
      </c>
      <c r="I10" s="109"/>
    </row>
    <row r="11" spans="1:14" ht="15.75" customHeight="1" x14ac:dyDescent="0.25">
      <c r="A11" s="207"/>
      <c r="B11" s="115"/>
      <c r="C11" s="202"/>
      <c r="D11" s="111"/>
      <c r="E11" s="111"/>
      <c r="F11" s="110"/>
      <c r="G11" s="116"/>
      <c r="H11" s="112">
        <f>'1st Settlement '!H71-G11</f>
        <v>0</v>
      </c>
      <c r="J11" s="117"/>
      <c r="K11" s="113"/>
      <c r="N11" s="113"/>
    </row>
    <row r="12" spans="1:14" ht="15.75" customHeight="1" x14ac:dyDescent="0.25">
      <c r="A12" s="207"/>
      <c r="B12" s="115"/>
      <c r="C12" s="202"/>
      <c r="D12" s="111"/>
      <c r="F12" s="110"/>
      <c r="G12" s="116"/>
      <c r="H12" s="112">
        <f>H11+F12-G12</f>
        <v>0</v>
      </c>
      <c r="I12" s="119"/>
      <c r="K12" s="117"/>
    </row>
    <row r="13" spans="1:14" ht="15.75" customHeight="1" x14ac:dyDescent="0.25">
      <c r="A13" s="207"/>
      <c r="B13" s="115"/>
      <c r="C13" s="202"/>
      <c r="D13" s="111"/>
      <c r="E13" s="111"/>
      <c r="F13" s="110"/>
      <c r="G13" s="116"/>
      <c r="H13" s="112">
        <f t="shared" ref="H13" si="0">H12+F13-G13</f>
        <v>0</v>
      </c>
      <c r="I13" s="120"/>
    </row>
    <row r="14" spans="1:14" ht="15.75" customHeight="1" x14ac:dyDescent="0.25">
      <c r="A14" s="207"/>
      <c r="B14" s="115"/>
      <c r="C14" s="118"/>
      <c r="D14" s="111"/>
      <c r="E14" s="211"/>
      <c r="F14" s="208"/>
      <c r="G14" s="229"/>
      <c r="H14" s="112">
        <f>'1st Settlement '!H74-G14</f>
        <v>0</v>
      </c>
      <c r="I14" s="119"/>
    </row>
    <row r="15" spans="1:14" ht="15.75" customHeight="1" x14ac:dyDescent="0.25">
      <c r="A15" s="207"/>
      <c r="B15" s="115"/>
      <c r="C15" s="118"/>
      <c r="D15" s="111"/>
      <c r="E15" s="211"/>
      <c r="F15" s="208"/>
      <c r="G15" s="229"/>
      <c r="H15" s="112">
        <f t="shared" ref="H15:H64" si="1">H14+F15-G15</f>
        <v>0</v>
      </c>
      <c r="I15" s="119"/>
    </row>
    <row r="16" spans="1:14" ht="15.75" customHeight="1" x14ac:dyDescent="0.25">
      <c r="A16" s="207"/>
      <c r="B16" s="115"/>
      <c r="C16" s="118"/>
      <c r="D16" s="111"/>
      <c r="E16" s="211"/>
      <c r="F16" s="208"/>
      <c r="G16" s="229"/>
      <c r="H16" s="112">
        <f t="shared" si="1"/>
        <v>0</v>
      </c>
      <c r="I16" s="119"/>
    </row>
    <row r="17" spans="1:9" ht="15.75" customHeight="1" x14ac:dyDescent="0.25">
      <c r="A17" s="207"/>
      <c r="B17" s="115"/>
      <c r="C17" s="118"/>
      <c r="D17" s="111"/>
      <c r="E17" s="211"/>
      <c r="F17" s="208"/>
      <c r="G17" s="229"/>
      <c r="H17" s="112">
        <f>'1st Settlement '!H77-G17</f>
        <v>0</v>
      </c>
      <c r="I17" s="119"/>
    </row>
    <row r="18" spans="1:9" ht="17.25" customHeight="1" x14ac:dyDescent="0.25">
      <c r="A18" s="207"/>
      <c r="B18" s="115"/>
      <c r="C18" s="118"/>
      <c r="D18" s="111"/>
      <c r="E18" s="211"/>
      <c r="F18" s="208"/>
      <c r="G18" s="229"/>
      <c r="H18" s="112">
        <f t="shared" ref="H18" si="2">H17+F18-G18</f>
        <v>0</v>
      </c>
      <c r="I18" s="119"/>
    </row>
    <row r="19" spans="1:9" ht="15.75" customHeight="1" x14ac:dyDescent="0.25">
      <c r="A19" s="207"/>
      <c r="B19" s="115"/>
      <c r="C19" s="118"/>
      <c r="D19" s="12"/>
      <c r="E19" s="213"/>
      <c r="F19" s="12"/>
      <c r="G19" s="230"/>
      <c r="H19" s="112">
        <f t="shared" si="1"/>
        <v>0</v>
      </c>
      <c r="I19" s="119"/>
    </row>
    <row r="20" spans="1:9" ht="15.75" customHeight="1" x14ac:dyDescent="0.25">
      <c r="A20" s="207"/>
      <c r="B20" s="115"/>
      <c r="C20" s="118"/>
      <c r="D20" s="12"/>
      <c r="E20" s="213"/>
      <c r="F20" s="12"/>
      <c r="G20" s="230"/>
      <c r="H20" s="112">
        <f>'1st Settlement '!H80-G20</f>
        <v>0</v>
      </c>
      <c r="I20" s="119"/>
    </row>
    <row r="21" spans="1:9" ht="15.75" customHeight="1" x14ac:dyDescent="0.25">
      <c r="A21" s="207"/>
      <c r="B21" s="115"/>
      <c r="C21" s="118"/>
      <c r="D21" s="12"/>
      <c r="E21" s="213"/>
      <c r="F21" s="12"/>
      <c r="G21" s="230"/>
      <c r="H21" s="112">
        <f t="shared" ref="H21" si="3">H20+F21-G21</f>
        <v>0</v>
      </c>
      <c r="I21" s="119"/>
    </row>
    <row r="22" spans="1:9" ht="15.75" customHeight="1" x14ac:dyDescent="0.25">
      <c r="A22" s="207"/>
      <c r="B22" s="115"/>
      <c r="C22" s="118"/>
      <c r="D22" s="12"/>
      <c r="E22" s="213"/>
      <c r="F22" s="12"/>
      <c r="G22" s="230"/>
      <c r="H22" s="112">
        <f t="shared" si="1"/>
        <v>0</v>
      </c>
      <c r="I22" s="119"/>
    </row>
    <row r="23" spans="1:9" ht="15.75" customHeight="1" x14ac:dyDescent="0.25">
      <c r="A23" s="207"/>
      <c r="B23" s="115"/>
      <c r="C23" s="118"/>
      <c r="D23" s="12"/>
      <c r="E23" s="213"/>
      <c r="F23" s="12"/>
      <c r="G23" s="230"/>
      <c r="H23" s="112">
        <f>'1st Settlement '!H83-G23</f>
        <v>0</v>
      </c>
      <c r="I23" s="119"/>
    </row>
    <row r="24" spans="1:9" ht="15.75" customHeight="1" x14ac:dyDescent="0.25">
      <c r="A24" s="207"/>
      <c r="B24" s="115"/>
      <c r="C24" s="118"/>
      <c r="D24" s="12"/>
      <c r="E24" s="213"/>
      <c r="F24" s="12"/>
      <c r="G24" s="230"/>
      <c r="H24" s="112">
        <f t="shared" ref="H24" si="4">H23+F24-G24</f>
        <v>0</v>
      </c>
      <c r="I24" s="119"/>
    </row>
    <row r="25" spans="1:9" ht="15.75" customHeight="1" x14ac:dyDescent="0.25">
      <c r="A25" s="207"/>
      <c r="B25" s="115"/>
      <c r="C25" s="118"/>
      <c r="D25" s="111"/>
      <c r="E25" s="211"/>
      <c r="F25" s="208"/>
      <c r="G25" s="229"/>
      <c r="H25" s="112">
        <f t="shared" si="1"/>
        <v>0</v>
      </c>
      <c r="I25" s="119"/>
    </row>
    <row r="26" spans="1:9" ht="15.75" customHeight="1" x14ac:dyDescent="0.25">
      <c r="A26" s="207"/>
      <c r="B26" s="115"/>
      <c r="C26" s="118"/>
      <c r="D26" s="111"/>
      <c r="E26" s="211"/>
      <c r="F26" s="208"/>
      <c r="G26" s="229"/>
      <c r="H26" s="112">
        <f>'1st Settlement '!H86-G26</f>
        <v>0</v>
      </c>
      <c r="I26" s="119"/>
    </row>
    <row r="27" spans="1:9" ht="15.75" customHeight="1" x14ac:dyDescent="0.25">
      <c r="A27" s="207"/>
      <c r="B27" s="115"/>
      <c r="C27" s="118"/>
      <c r="D27" s="111"/>
      <c r="E27" s="211"/>
      <c r="F27" s="110"/>
      <c r="G27" s="229"/>
      <c r="H27" s="112">
        <f t="shared" ref="H27" si="5">H26+F27-G27</f>
        <v>0</v>
      </c>
      <c r="I27" s="119"/>
    </row>
    <row r="28" spans="1:9" ht="15.75" customHeight="1" x14ac:dyDescent="0.25">
      <c r="A28" s="207"/>
      <c r="B28" s="115"/>
      <c r="C28" s="118"/>
      <c r="D28" s="111"/>
      <c r="E28" s="211"/>
      <c r="F28" s="12"/>
      <c r="G28" s="229"/>
      <c r="H28" s="112">
        <f t="shared" si="1"/>
        <v>0</v>
      </c>
      <c r="I28" s="119"/>
    </row>
    <row r="29" spans="1:9" ht="15.75" customHeight="1" x14ac:dyDescent="0.25">
      <c r="A29" s="207"/>
      <c r="B29" s="115"/>
      <c r="C29" s="118"/>
      <c r="D29" s="118"/>
      <c r="E29" s="12"/>
      <c r="F29" s="216"/>
      <c r="G29" s="217"/>
      <c r="H29" s="112">
        <f>'1st Settlement '!H89-G29</f>
        <v>0</v>
      </c>
      <c r="I29" s="119"/>
    </row>
    <row r="30" spans="1:9" ht="15.75" customHeight="1" x14ac:dyDescent="0.25">
      <c r="A30" s="207"/>
      <c r="B30" s="115"/>
      <c r="C30" s="118"/>
      <c r="D30" s="111"/>
      <c r="E30" s="213"/>
      <c r="F30" s="218"/>
      <c r="G30" s="217"/>
      <c r="H30" s="112">
        <f t="shared" ref="H30" si="6">H29+F30-G30</f>
        <v>0</v>
      </c>
      <c r="I30" s="119"/>
    </row>
    <row r="31" spans="1:9" ht="15.75" customHeight="1" x14ac:dyDescent="0.25">
      <c r="A31" s="207"/>
      <c r="B31" s="115"/>
      <c r="C31" s="118"/>
      <c r="D31" s="118"/>
      <c r="E31" s="12"/>
      <c r="F31" s="218"/>
      <c r="G31" s="217"/>
      <c r="H31" s="112">
        <f t="shared" si="1"/>
        <v>0</v>
      </c>
      <c r="I31" s="119"/>
    </row>
    <row r="32" spans="1:9" ht="15.75" customHeight="1" x14ac:dyDescent="0.25">
      <c r="A32" s="207"/>
      <c r="B32" s="115"/>
      <c r="C32" s="118"/>
      <c r="D32" s="118"/>
      <c r="E32" s="12"/>
      <c r="F32" s="218"/>
      <c r="G32" s="217"/>
      <c r="H32" s="112">
        <f>'1st Settlement '!H92-G32</f>
        <v>0</v>
      </c>
      <c r="I32" s="119"/>
    </row>
    <row r="33" spans="1:9" ht="18" customHeight="1" x14ac:dyDescent="0.25">
      <c r="A33" s="207"/>
      <c r="B33" s="115"/>
      <c r="C33" s="118"/>
      <c r="D33" s="111"/>
      <c r="E33" s="213"/>
      <c r="F33" s="218"/>
      <c r="G33" s="217"/>
      <c r="H33" s="112">
        <f t="shared" ref="H33" si="7">H32+F33-G33</f>
        <v>0</v>
      </c>
      <c r="I33" s="119"/>
    </row>
    <row r="34" spans="1:9" ht="15.75" customHeight="1" x14ac:dyDescent="0.25">
      <c r="A34" s="207"/>
      <c r="B34" s="115"/>
      <c r="C34" s="118"/>
      <c r="D34" s="118"/>
      <c r="E34" s="12"/>
      <c r="F34" s="218"/>
      <c r="G34" s="217"/>
      <c r="H34" s="112">
        <f t="shared" si="1"/>
        <v>0</v>
      </c>
      <c r="I34" s="119"/>
    </row>
    <row r="35" spans="1:9" ht="15.75" customHeight="1" x14ac:dyDescent="0.25">
      <c r="A35" s="207"/>
      <c r="B35" s="115"/>
      <c r="C35" s="118"/>
      <c r="D35" s="118"/>
      <c r="E35" s="12"/>
      <c r="F35" s="218"/>
      <c r="G35" s="217"/>
      <c r="H35" s="112">
        <f>'1st Settlement '!H95-G35</f>
        <v>0</v>
      </c>
      <c r="I35" s="119"/>
    </row>
    <row r="36" spans="1:9" ht="15.75" customHeight="1" x14ac:dyDescent="0.25">
      <c r="A36" s="207"/>
      <c r="B36" s="115"/>
      <c r="C36" s="118"/>
      <c r="D36" s="118"/>
      <c r="E36" s="12"/>
      <c r="F36" s="218"/>
      <c r="G36" s="217"/>
      <c r="H36" s="112">
        <f t="shared" ref="H36" si="8">H35+F36-G36</f>
        <v>0</v>
      </c>
      <c r="I36" s="119"/>
    </row>
    <row r="37" spans="1:9" ht="15.75" customHeight="1" x14ac:dyDescent="0.25">
      <c r="A37" s="207"/>
      <c r="B37" s="115"/>
      <c r="C37" s="118"/>
      <c r="D37" s="118"/>
      <c r="E37" s="12"/>
      <c r="F37" s="218"/>
      <c r="G37" s="217"/>
      <c r="H37" s="112">
        <f t="shared" si="1"/>
        <v>0</v>
      </c>
      <c r="I37" s="120"/>
    </row>
    <row r="38" spans="1:9" ht="15.75" customHeight="1" x14ac:dyDescent="0.25">
      <c r="A38" s="207"/>
      <c r="B38" s="115"/>
      <c r="C38" s="118"/>
      <c r="D38" s="118"/>
      <c r="E38" s="12"/>
      <c r="F38" s="218"/>
      <c r="G38" s="217"/>
      <c r="H38" s="112">
        <f>'1st Settlement '!H98-G38</f>
        <v>0</v>
      </c>
      <c r="I38" s="120"/>
    </row>
    <row r="39" spans="1:9" ht="15.75" customHeight="1" x14ac:dyDescent="0.25">
      <c r="A39" s="207"/>
      <c r="B39" s="115"/>
      <c r="C39" s="118"/>
      <c r="D39" s="118"/>
      <c r="E39" s="12"/>
      <c r="F39" s="218"/>
      <c r="G39" s="217"/>
      <c r="H39" s="112">
        <f t="shared" ref="H39" si="9">H38+F39-G39</f>
        <v>0</v>
      </c>
      <c r="I39" s="120"/>
    </row>
    <row r="40" spans="1:9" ht="15.75" customHeight="1" x14ac:dyDescent="0.25">
      <c r="A40" s="207"/>
      <c r="B40" s="115"/>
      <c r="C40" s="118"/>
      <c r="D40" s="111"/>
      <c r="E40" s="12"/>
      <c r="F40" s="218"/>
      <c r="G40" s="217"/>
      <c r="H40" s="112">
        <f t="shared" si="1"/>
        <v>0</v>
      </c>
      <c r="I40" s="120"/>
    </row>
    <row r="41" spans="1:9" ht="15.75" customHeight="1" x14ac:dyDescent="0.25">
      <c r="A41" s="207"/>
      <c r="B41" s="115"/>
      <c r="C41" s="118"/>
      <c r="D41" s="111"/>
      <c r="E41" s="12"/>
      <c r="F41" s="218"/>
      <c r="G41" s="217"/>
      <c r="H41" s="112">
        <f>'1st Settlement '!H101-G41</f>
        <v>0</v>
      </c>
      <c r="I41" s="120"/>
    </row>
    <row r="42" spans="1:9" ht="15.75" customHeight="1" x14ac:dyDescent="0.25">
      <c r="A42" s="207"/>
      <c r="B42" s="115"/>
      <c r="C42" s="118"/>
      <c r="D42" s="111"/>
      <c r="E42" s="12"/>
      <c r="F42" s="218"/>
      <c r="G42" s="217"/>
      <c r="H42" s="112">
        <f t="shared" ref="H42" si="10">H41+F42-G42</f>
        <v>0</v>
      </c>
      <c r="I42" s="120"/>
    </row>
    <row r="43" spans="1:9" ht="15.75" customHeight="1" x14ac:dyDescent="0.25">
      <c r="A43" s="207"/>
      <c r="B43" s="115"/>
      <c r="C43" s="118"/>
      <c r="D43" s="118"/>
      <c r="E43" s="12"/>
      <c r="F43" s="218"/>
      <c r="G43" s="217"/>
      <c r="H43" s="112">
        <f t="shared" si="1"/>
        <v>0</v>
      </c>
      <c r="I43" s="120"/>
    </row>
    <row r="44" spans="1:9" ht="15.75" customHeight="1" x14ac:dyDescent="0.25">
      <c r="A44" s="207"/>
      <c r="B44" s="115"/>
      <c r="C44" s="118"/>
      <c r="D44" s="111"/>
      <c r="E44" s="211"/>
      <c r="F44" s="218"/>
      <c r="G44" s="217"/>
      <c r="H44" s="112">
        <f>'1st Settlement '!H104-G44</f>
        <v>0</v>
      </c>
      <c r="I44" s="120"/>
    </row>
    <row r="45" spans="1:9" ht="15.75" customHeight="1" x14ac:dyDescent="0.25">
      <c r="A45" s="207"/>
      <c r="B45" s="115"/>
      <c r="C45" s="118"/>
      <c r="D45" s="118"/>
      <c r="E45" s="12"/>
      <c r="F45" s="218"/>
      <c r="G45" s="217"/>
      <c r="H45" s="112">
        <f t="shared" ref="H45" si="11">H44+F45-G45</f>
        <v>0</v>
      </c>
      <c r="I45" s="120"/>
    </row>
    <row r="46" spans="1:9" ht="15.75" customHeight="1" x14ac:dyDescent="0.25">
      <c r="A46" s="207"/>
      <c r="B46" s="115"/>
      <c r="C46" s="118"/>
      <c r="D46" s="118"/>
      <c r="E46" s="12"/>
      <c r="F46" s="218"/>
      <c r="G46" s="217"/>
      <c r="H46" s="112">
        <f t="shared" si="1"/>
        <v>0</v>
      </c>
      <c r="I46" s="120"/>
    </row>
    <row r="47" spans="1:9" ht="15.75" customHeight="1" x14ac:dyDescent="0.25">
      <c r="A47" s="207"/>
      <c r="B47" s="115"/>
      <c r="C47" s="118"/>
      <c r="D47" s="111"/>
      <c r="E47" s="111"/>
      <c r="F47" s="110"/>
      <c r="G47" s="229"/>
      <c r="H47" s="112">
        <f>'1st Settlement '!H107-G47</f>
        <v>0</v>
      </c>
      <c r="I47" s="120"/>
    </row>
    <row r="48" spans="1:9" ht="15.75" customHeight="1" x14ac:dyDescent="0.25">
      <c r="A48" s="207"/>
      <c r="B48" s="115"/>
      <c r="C48" s="118"/>
      <c r="D48" s="111"/>
      <c r="E48" s="211"/>
      <c r="F48" s="110"/>
      <c r="G48" s="229"/>
      <c r="H48" s="112">
        <f t="shared" ref="H48" si="12">H47+F48-G48</f>
        <v>0</v>
      </c>
      <c r="I48" s="120"/>
    </row>
    <row r="49" spans="1:9" ht="15.75" customHeight="1" x14ac:dyDescent="0.25">
      <c r="A49" s="207"/>
      <c r="B49" s="115"/>
      <c r="C49" s="118"/>
      <c r="D49" s="111"/>
      <c r="E49" s="211"/>
      <c r="F49" s="110"/>
      <c r="G49" s="229"/>
      <c r="H49" s="112">
        <f t="shared" si="1"/>
        <v>0</v>
      </c>
      <c r="I49" s="120"/>
    </row>
    <row r="50" spans="1:9" ht="15.75" customHeight="1" x14ac:dyDescent="0.25">
      <c r="A50" s="207"/>
      <c r="B50" s="115"/>
      <c r="C50" s="118"/>
      <c r="D50" s="111"/>
      <c r="E50" s="211"/>
      <c r="F50" s="110"/>
      <c r="G50" s="229"/>
      <c r="H50" s="112">
        <f>'1st Settlement '!H110-G50</f>
        <v>0</v>
      </c>
      <c r="I50" s="120"/>
    </row>
    <row r="51" spans="1:9" ht="15.75" customHeight="1" x14ac:dyDescent="0.25">
      <c r="A51" s="207"/>
      <c r="B51" s="115"/>
      <c r="C51" s="118"/>
      <c r="D51" s="111"/>
      <c r="E51" s="211"/>
      <c r="F51" s="110"/>
      <c r="G51" s="229"/>
      <c r="H51" s="112">
        <f t="shared" ref="H51" si="13">H50+F51-G51</f>
        <v>0</v>
      </c>
      <c r="I51" s="120"/>
    </row>
    <row r="52" spans="1:9" ht="15.75" customHeight="1" x14ac:dyDescent="0.25">
      <c r="A52" s="207"/>
      <c r="B52" s="115"/>
      <c r="C52" s="118"/>
      <c r="D52" s="213"/>
      <c r="E52" s="211"/>
      <c r="F52" s="110"/>
      <c r="G52" s="229"/>
      <c r="H52" s="112">
        <f t="shared" si="1"/>
        <v>0</v>
      </c>
      <c r="I52" s="120"/>
    </row>
    <row r="53" spans="1:9" ht="15.75" customHeight="1" x14ac:dyDescent="0.25">
      <c r="A53" s="207"/>
      <c r="B53" s="115"/>
      <c r="C53" s="118"/>
      <c r="D53" s="111"/>
      <c r="E53" s="211"/>
      <c r="F53" s="208"/>
      <c r="G53" s="229"/>
      <c r="H53" s="112">
        <f>'1st Settlement '!H113-G53</f>
        <v>0</v>
      </c>
      <c r="I53" s="120"/>
    </row>
    <row r="54" spans="1:9" ht="15.75" customHeight="1" x14ac:dyDescent="0.25">
      <c r="A54" s="207"/>
      <c r="B54" s="115"/>
      <c r="C54" s="118"/>
      <c r="D54" s="111"/>
      <c r="E54" s="211"/>
      <c r="F54" s="208"/>
      <c r="G54" s="229"/>
      <c r="H54" s="112">
        <f t="shared" ref="H54" si="14">H53+F54-G54</f>
        <v>0</v>
      </c>
      <c r="I54" s="120"/>
    </row>
    <row r="55" spans="1:9" ht="15.75" customHeight="1" x14ac:dyDescent="0.25">
      <c r="A55" s="207"/>
      <c r="B55" s="115"/>
      <c r="C55" s="118"/>
      <c r="D55" s="111"/>
      <c r="E55" s="211"/>
      <c r="F55" s="208"/>
      <c r="G55" s="229"/>
      <c r="H55" s="112">
        <f t="shared" si="1"/>
        <v>0</v>
      </c>
      <c r="I55" s="120"/>
    </row>
    <row r="56" spans="1:9" ht="15.75" customHeight="1" x14ac:dyDescent="0.25">
      <c r="A56" s="207"/>
      <c r="B56" s="115"/>
      <c r="C56" s="118"/>
      <c r="D56" s="111"/>
      <c r="E56" s="211"/>
      <c r="F56" s="208"/>
      <c r="G56" s="229"/>
      <c r="H56" s="112">
        <f>'1st Settlement '!H116-G56</f>
        <v>0</v>
      </c>
      <c r="I56" s="120"/>
    </row>
    <row r="57" spans="1:9" ht="15.75" customHeight="1" x14ac:dyDescent="0.25">
      <c r="A57" s="207"/>
      <c r="B57" s="115"/>
      <c r="C57" s="118"/>
      <c r="D57" s="111"/>
      <c r="E57" s="211"/>
      <c r="F57" s="208"/>
      <c r="G57" s="229"/>
      <c r="H57" s="112">
        <f t="shared" ref="H57" si="15">H56+F57-G57</f>
        <v>0</v>
      </c>
      <c r="I57" s="120"/>
    </row>
    <row r="58" spans="1:9" ht="15.75" customHeight="1" x14ac:dyDescent="0.25">
      <c r="A58" s="207"/>
      <c r="B58" s="12"/>
      <c r="C58" s="118"/>
      <c r="D58" s="111"/>
      <c r="E58" s="220"/>
      <c r="F58" s="12"/>
      <c r="G58" s="231"/>
      <c r="H58" s="112">
        <f t="shared" si="1"/>
        <v>0</v>
      </c>
      <c r="I58" s="120"/>
    </row>
    <row r="59" spans="1:9" ht="15.75" x14ac:dyDescent="0.25">
      <c r="A59" s="207"/>
      <c r="B59" s="12"/>
      <c r="C59" s="222"/>
      <c r="D59" s="111"/>
      <c r="E59" s="220"/>
      <c r="F59" s="12"/>
      <c r="G59" s="232"/>
      <c r="H59" s="112">
        <f>'1st Settlement '!H119-G59</f>
        <v>0</v>
      </c>
      <c r="I59" s="120"/>
    </row>
    <row r="60" spans="1:9" ht="15.75" x14ac:dyDescent="0.25">
      <c r="A60" s="207"/>
      <c r="B60" s="12"/>
      <c r="C60" s="222"/>
      <c r="D60" s="111"/>
      <c r="E60" s="221"/>
      <c r="F60" s="12"/>
      <c r="G60" s="231"/>
      <c r="H60" s="112">
        <f t="shared" ref="H60" si="16">H59+F60-G60</f>
        <v>0</v>
      </c>
      <c r="I60" s="119"/>
    </row>
    <row r="61" spans="1:9" ht="15.75" x14ac:dyDescent="0.25">
      <c r="A61" s="207"/>
      <c r="B61" s="12"/>
      <c r="C61" s="222"/>
      <c r="D61" s="111"/>
      <c r="E61" s="221"/>
      <c r="F61" s="12"/>
      <c r="G61" s="231"/>
      <c r="H61" s="112">
        <f t="shared" si="1"/>
        <v>0</v>
      </c>
      <c r="I61" s="119"/>
    </row>
    <row r="62" spans="1:9" ht="15.75" customHeight="1" x14ac:dyDescent="0.25">
      <c r="A62" s="207"/>
      <c r="B62" s="12"/>
      <c r="C62" s="222"/>
      <c r="D62" s="111"/>
      <c r="E62" s="219"/>
      <c r="F62" s="12"/>
      <c r="G62" s="233"/>
      <c r="H62" s="112">
        <f>'1st Settlement '!H122-G62</f>
        <v>0</v>
      </c>
      <c r="I62" s="119"/>
    </row>
    <row r="63" spans="1:9" ht="15.75" x14ac:dyDescent="0.25">
      <c r="A63" s="207"/>
      <c r="B63" s="12"/>
      <c r="C63" s="222"/>
      <c r="D63" s="111"/>
      <c r="E63" s="219"/>
      <c r="F63" s="12"/>
      <c r="G63" s="233"/>
      <c r="H63" s="112">
        <f t="shared" ref="H63" si="17">H62+F63-G63</f>
        <v>0</v>
      </c>
      <c r="I63" s="119"/>
    </row>
    <row r="64" spans="1:9" ht="15.75" customHeight="1" x14ac:dyDescent="0.25">
      <c r="A64" s="207"/>
      <c r="B64" s="12"/>
      <c r="C64" s="222"/>
      <c r="D64" s="111"/>
      <c r="E64" s="213"/>
      <c r="F64" s="12"/>
      <c r="G64" s="233"/>
      <c r="H64" s="112">
        <f t="shared" si="1"/>
        <v>0</v>
      </c>
      <c r="I64" s="119"/>
    </row>
    <row r="65" spans="1:23" x14ac:dyDescent="0.25">
      <c r="A65" s="207"/>
      <c r="B65" s="12"/>
      <c r="C65" s="222"/>
      <c r="D65" s="111"/>
      <c r="E65" s="213"/>
      <c r="F65" s="12"/>
      <c r="G65" s="233"/>
      <c r="H65" s="112">
        <f>'1st Settlement '!H125-G65</f>
        <v>0</v>
      </c>
    </row>
    <row r="66" spans="1:23" x14ac:dyDescent="0.25">
      <c r="A66" s="114"/>
      <c r="B66" s="115"/>
      <c r="C66" s="118"/>
      <c r="D66" s="111"/>
      <c r="E66" s="111"/>
      <c r="F66" s="110"/>
      <c r="G66" s="215">
        <f>SUM(G11:G65)</f>
        <v>0</v>
      </c>
      <c r="H66" s="112"/>
      <c r="W66" s="205"/>
    </row>
    <row r="67" spans="1:23" x14ac:dyDescent="0.25">
      <c r="A67" s="102"/>
      <c r="B67" s="102"/>
      <c r="C67" s="121"/>
      <c r="E67"/>
      <c r="G67" s="223"/>
      <c r="H67" s="122"/>
    </row>
    <row r="68" spans="1:23" x14ac:dyDescent="0.25">
      <c r="A68" s="102"/>
      <c r="B68" s="102"/>
      <c r="C68" s="121"/>
      <c r="E68"/>
      <c r="H68" s="123"/>
    </row>
    <row r="69" spans="1:23" x14ac:dyDescent="0.25">
      <c r="A69" s="101" t="s">
        <v>76</v>
      </c>
      <c r="B69" s="101"/>
      <c r="C69" s="98"/>
      <c r="E69"/>
      <c r="H69" s="124"/>
      <c r="I69" s="113"/>
      <c r="J69" s="117"/>
    </row>
    <row r="70" spans="1:23" x14ac:dyDescent="0.25">
      <c r="A70" s="101"/>
      <c r="B70" s="101"/>
      <c r="C70" s="98"/>
      <c r="D70" s="98"/>
      <c r="E70" s="209"/>
      <c r="H70" s="98"/>
      <c r="J70" s="117"/>
    </row>
    <row r="71" spans="1:23" x14ac:dyDescent="0.25">
      <c r="A71" s="101"/>
      <c r="B71" s="101"/>
      <c r="C71" s="98"/>
      <c r="D71" s="98"/>
      <c r="E71" s="209"/>
      <c r="H71" s="124"/>
      <c r="J71" s="117"/>
    </row>
    <row r="72" spans="1:23" x14ac:dyDescent="0.25">
      <c r="A72" s="101" t="s">
        <v>69</v>
      </c>
      <c r="B72" s="101"/>
      <c r="C72" s="98"/>
      <c r="D72" s="101" t="s">
        <v>70</v>
      </c>
      <c r="E72" s="209"/>
      <c r="F72" s="125"/>
      <c r="G72" s="126"/>
      <c r="H72" s="98"/>
      <c r="J72" s="117"/>
    </row>
    <row r="73" spans="1:23" x14ac:dyDescent="0.25">
      <c r="A73" s="101" t="s">
        <v>71</v>
      </c>
      <c r="B73" s="101"/>
      <c r="C73" s="98"/>
      <c r="D73" s="359" t="s">
        <v>72</v>
      </c>
      <c r="E73" s="359"/>
      <c r="F73" s="125"/>
      <c r="G73" s="126"/>
      <c r="H73" s="98"/>
      <c r="J73" s="117"/>
    </row>
    <row r="74" spans="1:23" x14ac:dyDescent="0.25">
      <c r="A74" s="101"/>
      <c r="B74" s="101"/>
      <c r="C74" s="98"/>
      <c r="D74" s="98"/>
      <c r="E74" s="209"/>
      <c r="G74" s="98"/>
      <c r="H74" s="98"/>
      <c r="J74" s="117"/>
    </row>
    <row r="75" spans="1:23" x14ac:dyDescent="0.25">
      <c r="A75" s="101" t="s">
        <v>73</v>
      </c>
      <c r="B75" s="101"/>
      <c r="C75" s="98"/>
      <c r="D75" s="101" t="s">
        <v>74</v>
      </c>
      <c r="E75" s="209"/>
      <c r="F75" s="125"/>
      <c r="G75" s="98"/>
      <c r="H75" s="98"/>
      <c r="J75" s="117"/>
    </row>
    <row r="76" spans="1:23" x14ac:dyDescent="0.25">
      <c r="A76" s="127" t="s">
        <v>71</v>
      </c>
      <c r="B76" s="127"/>
      <c r="C76" s="98"/>
      <c r="D76" s="359" t="s">
        <v>75</v>
      </c>
      <c r="E76" s="359"/>
      <c r="F76" s="101"/>
      <c r="G76" s="128"/>
      <c r="H76" s="101"/>
      <c r="J76" s="117"/>
    </row>
    <row r="77" spans="1:23" x14ac:dyDescent="0.25">
      <c r="J77" s="117"/>
    </row>
    <row r="79" spans="1:23" ht="15.75" thickBot="1" x14ac:dyDescent="0.3"/>
    <row r="80" spans="1:23" x14ac:dyDescent="0.25">
      <c r="E80" s="363" t="s">
        <v>77</v>
      </c>
      <c r="H80" s="365">
        <f>F94</f>
        <v>0</v>
      </c>
    </row>
    <row r="81" spans="1:10" ht="15.75" thickBot="1" x14ac:dyDescent="0.3">
      <c r="E81" s="364"/>
      <c r="H81" s="366"/>
    </row>
    <row r="82" spans="1:10" ht="15.75" thickBot="1" x14ac:dyDescent="0.3"/>
    <row r="83" spans="1:10" ht="15.75" thickBot="1" x14ac:dyDescent="0.3">
      <c r="E83" s="212" t="s">
        <v>78</v>
      </c>
      <c r="H83" s="133">
        <f>H65-H80</f>
        <v>0</v>
      </c>
    </row>
    <row r="84" spans="1:10" ht="15.75" thickBot="1" x14ac:dyDescent="0.3"/>
    <row r="85" spans="1:10" ht="48" x14ac:dyDescent="0.25">
      <c r="A85" s="105" t="s">
        <v>61</v>
      </c>
      <c r="B85" s="107" t="s">
        <v>62</v>
      </c>
      <c r="C85" s="107" t="s">
        <v>63</v>
      </c>
      <c r="D85" s="107" t="s">
        <v>64</v>
      </c>
      <c r="E85" s="107" t="s">
        <v>79</v>
      </c>
      <c r="F85" s="108" t="s">
        <v>51</v>
      </c>
      <c r="J85" s="129"/>
    </row>
    <row r="86" spans="1:10" x14ac:dyDescent="0.25">
      <c r="A86" s="134"/>
      <c r="B86" s="12"/>
      <c r="C86" s="196"/>
      <c r="D86" s="12"/>
      <c r="E86" s="213"/>
      <c r="F86" s="139"/>
      <c r="J86" s="129"/>
    </row>
    <row r="87" spans="1:10" x14ac:dyDescent="0.25">
      <c r="A87" s="227"/>
      <c r="B87" s="12"/>
      <c r="C87" s="196"/>
      <c r="D87" s="12"/>
      <c r="E87" s="213"/>
      <c r="F87" s="139"/>
      <c r="J87" s="129"/>
    </row>
    <row r="88" spans="1:10" x14ac:dyDescent="0.25">
      <c r="A88" s="134"/>
      <c r="B88" s="12"/>
      <c r="C88" s="12"/>
      <c r="D88" s="12"/>
      <c r="E88" s="213"/>
      <c r="F88" s="139"/>
      <c r="J88" s="129"/>
    </row>
    <row r="89" spans="1:10" x14ac:dyDescent="0.25">
      <c r="A89" s="134"/>
      <c r="B89" s="12"/>
      <c r="C89" s="12"/>
      <c r="D89" s="12"/>
      <c r="E89" s="213"/>
      <c r="F89" s="139"/>
      <c r="J89" s="129"/>
    </row>
    <row r="90" spans="1:10" x14ac:dyDescent="0.25">
      <c r="A90" s="134"/>
      <c r="B90" s="12"/>
      <c r="C90" s="12"/>
      <c r="D90" s="12"/>
      <c r="E90" s="213"/>
      <c r="F90" s="139"/>
      <c r="J90" s="129"/>
    </row>
    <row r="91" spans="1:10" x14ac:dyDescent="0.25">
      <c r="A91" s="134"/>
      <c r="B91" s="12"/>
      <c r="C91" s="12"/>
      <c r="D91" s="12"/>
      <c r="E91" s="213"/>
      <c r="F91" s="139"/>
      <c r="J91" s="129"/>
    </row>
    <row r="92" spans="1:10" x14ac:dyDescent="0.25">
      <c r="A92" s="134"/>
      <c r="B92" s="12"/>
      <c r="C92" s="12"/>
      <c r="D92" s="12"/>
      <c r="E92" s="213"/>
      <c r="F92" s="139"/>
      <c r="J92" s="129"/>
    </row>
    <row r="93" spans="1:10" x14ac:dyDescent="0.25">
      <c r="A93" s="134"/>
      <c r="B93" s="12"/>
      <c r="C93" s="12"/>
      <c r="D93" s="12"/>
      <c r="E93" s="213"/>
      <c r="F93" s="139"/>
      <c r="J93" s="129"/>
    </row>
    <row r="94" spans="1:10" ht="15.75" thickBot="1" x14ac:dyDescent="0.3">
      <c r="A94" s="135"/>
      <c r="B94" s="136"/>
      <c r="C94" s="136"/>
      <c r="D94" s="136"/>
      <c r="E94" s="214" t="s">
        <v>80</v>
      </c>
      <c r="F94" s="138">
        <f>SUM(F86:F93)</f>
        <v>0</v>
      </c>
      <c r="J94" s="129"/>
    </row>
    <row r="95" spans="1:10" x14ac:dyDescent="0.25">
      <c r="J95" s="129"/>
    </row>
    <row r="96" spans="1:10" x14ac:dyDescent="0.25">
      <c r="J96" s="129"/>
    </row>
    <row r="97" spans="10:10" x14ac:dyDescent="0.25">
      <c r="J97" s="129"/>
    </row>
    <row r="98" spans="10:10" x14ac:dyDescent="0.25">
      <c r="J98" s="129"/>
    </row>
    <row r="99" spans="10:10" x14ac:dyDescent="0.25">
      <c r="J99" s="129"/>
    </row>
    <row r="100" spans="10:10" x14ac:dyDescent="0.25">
      <c r="J100" s="129"/>
    </row>
    <row r="101" spans="10:10" x14ac:dyDescent="0.25">
      <c r="J101" s="129"/>
    </row>
    <row r="102" spans="10:10" x14ac:dyDescent="0.25">
      <c r="J102" s="129"/>
    </row>
    <row r="103" spans="10:10" x14ac:dyDescent="0.25">
      <c r="J103" s="129"/>
    </row>
    <row r="104" spans="10:10" x14ac:dyDescent="0.25">
      <c r="J104" s="129"/>
    </row>
    <row r="105" spans="10:10" x14ac:dyDescent="0.25">
      <c r="J105" s="129"/>
    </row>
    <row r="106" spans="10:10" x14ac:dyDescent="0.25">
      <c r="J106" s="129"/>
    </row>
    <row r="107" spans="10:10" x14ac:dyDescent="0.25">
      <c r="J107" s="129"/>
    </row>
    <row r="108" spans="10:10" x14ac:dyDescent="0.25">
      <c r="J108" s="129"/>
    </row>
    <row r="109" spans="10:10" x14ac:dyDescent="0.25">
      <c r="J109" s="129"/>
    </row>
    <row r="110" spans="10:10" x14ac:dyDescent="0.25">
      <c r="J110" s="129"/>
    </row>
    <row r="111" spans="10:10" x14ac:dyDescent="0.25">
      <c r="J111" s="129"/>
    </row>
    <row r="112" spans="10:10" x14ac:dyDescent="0.25">
      <c r="J112" s="129"/>
    </row>
    <row r="113" spans="10:10" x14ac:dyDescent="0.25">
      <c r="J113" s="129"/>
    </row>
    <row r="114" spans="10:10" x14ac:dyDescent="0.25">
      <c r="J114" s="129"/>
    </row>
    <row r="115" spans="10:10" x14ac:dyDescent="0.25">
      <c r="J115" s="129"/>
    </row>
    <row r="116" spans="10:10" x14ac:dyDescent="0.25">
      <c r="J116" s="129"/>
    </row>
    <row r="117" spans="10:10" x14ac:dyDescent="0.25">
      <c r="J117" s="129"/>
    </row>
    <row r="118" spans="10:10" x14ac:dyDescent="0.25">
      <c r="J118" s="129"/>
    </row>
    <row r="119" spans="10:10" x14ac:dyDescent="0.25">
      <c r="J119" s="129"/>
    </row>
    <row r="120" spans="10:10" x14ac:dyDescent="0.25">
      <c r="J120" s="129"/>
    </row>
    <row r="121" spans="10:10" x14ac:dyDescent="0.25">
      <c r="J121" s="129"/>
    </row>
    <row r="122" spans="10:10" x14ac:dyDescent="0.25">
      <c r="J122" s="129"/>
    </row>
    <row r="123" spans="10:10" x14ac:dyDescent="0.25">
      <c r="J123" s="129"/>
    </row>
    <row r="124" spans="10:10" x14ac:dyDescent="0.25">
      <c r="J124" s="129"/>
    </row>
    <row r="125" spans="10:10" x14ac:dyDescent="0.25">
      <c r="J125" s="129"/>
    </row>
    <row r="126" spans="10:10" x14ac:dyDescent="0.25">
      <c r="J126" s="129"/>
    </row>
  </sheetData>
  <mergeCells count="13">
    <mergeCell ref="A8:D8"/>
    <mergeCell ref="F8:H8"/>
    <mergeCell ref="D73:E73"/>
    <mergeCell ref="D76:E76"/>
    <mergeCell ref="E80:E81"/>
    <mergeCell ref="H80:H81"/>
    <mergeCell ref="A7:D7"/>
    <mergeCell ref="F7:H7"/>
    <mergeCell ref="A4:D4"/>
    <mergeCell ref="F4:H4"/>
    <mergeCell ref="A5:D5"/>
    <mergeCell ref="A6:D6"/>
    <mergeCell ref="F6:H6"/>
  </mergeCells>
  <pageMargins left="0.25" right="0.25" top="0.75" bottom="0.75" header="0.3" footer="0.3"/>
  <pageSetup paperSize="9" scale="85" fitToHeight="0" orientation="landscape" r:id="rId1"/>
  <rowBreaks count="1" manualBreakCount="1">
    <brk id="76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W165"/>
  <sheetViews>
    <sheetView topLeftCell="E31" zoomScale="140" zoomScaleNormal="140" workbookViewId="0">
      <selection activeCell="B86" sqref="B86"/>
    </sheetView>
  </sheetViews>
  <sheetFormatPr defaultColWidth="10" defaultRowHeight="15" x14ac:dyDescent="0.25"/>
  <cols>
    <col min="1" max="1" width="9.85546875" customWidth="1"/>
    <col min="2" max="2" width="13.42578125" customWidth="1"/>
    <col min="3" max="3" width="10.85546875" customWidth="1"/>
    <col min="4" max="4" width="30.85546875" customWidth="1"/>
    <col min="5" max="5" width="51.42578125" customWidth="1"/>
    <col min="6" max="6" width="13.5703125" customWidth="1"/>
    <col min="7" max="7" width="12.5703125" customWidth="1"/>
    <col min="8" max="9" width="16.5703125" customWidth="1"/>
    <col min="10" max="10" width="29.5703125" customWidth="1"/>
    <col min="11" max="11" width="15.5703125" customWidth="1"/>
    <col min="12" max="12" width="12.140625" customWidth="1"/>
    <col min="13" max="13" width="13.140625" customWidth="1"/>
    <col min="15" max="15" width="12.42578125" bestFit="1" customWidth="1"/>
  </cols>
  <sheetData>
    <row r="1" spans="1:15" x14ac:dyDescent="0.25">
      <c r="A1" s="98"/>
      <c r="B1" s="98"/>
      <c r="C1" s="98"/>
      <c r="D1" s="98"/>
      <c r="E1" s="98"/>
      <c r="F1" s="98"/>
      <c r="G1" s="98"/>
      <c r="H1" s="99" t="s">
        <v>58</v>
      </c>
      <c r="I1" s="99"/>
    </row>
    <row r="2" spans="1:15" x14ac:dyDescent="0.25">
      <c r="A2" s="100" t="s">
        <v>59</v>
      </c>
      <c r="B2" s="100"/>
      <c r="C2" s="98"/>
      <c r="D2" s="98"/>
      <c r="E2" s="98"/>
      <c r="F2" s="98"/>
      <c r="G2" s="98"/>
      <c r="H2" s="98"/>
      <c r="I2" s="98"/>
    </row>
    <row r="3" spans="1:15" x14ac:dyDescent="0.25">
      <c r="A3" s="101"/>
      <c r="B3" s="101"/>
      <c r="C3" s="98"/>
      <c r="D3" s="98"/>
      <c r="E3" s="98"/>
      <c r="F3" s="98"/>
      <c r="G3" s="98"/>
      <c r="H3" s="98"/>
      <c r="I3" s="98"/>
    </row>
    <row r="4" spans="1:15" ht="24.6" customHeight="1" x14ac:dyDescent="0.25">
      <c r="A4" s="356" t="s">
        <v>117</v>
      </c>
      <c r="B4" s="356"/>
      <c r="C4" s="356"/>
      <c r="D4" s="356"/>
      <c r="E4" s="130"/>
      <c r="F4" s="356" t="s">
        <v>122</v>
      </c>
      <c r="G4" s="356"/>
      <c r="H4" s="356"/>
      <c r="I4" s="321"/>
    </row>
    <row r="5" spans="1:15" ht="29.25" customHeight="1" x14ac:dyDescent="0.25">
      <c r="A5" s="357" t="s">
        <v>119</v>
      </c>
      <c r="B5" s="357"/>
      <c r="C5" s="357"/>
      <c r="D5" s="357"/>
      <c r="E5" s="131"/>
      <c r="F5" s="131"/>
      <c r="G5" s="131"/>
      <c r="H5" s="131"/>
      <c r="I5" s="131"/>
    </row>
    <row r="6" spans="1:15" ht="34.5" customHeight="1" x14ac:dyDescent="0.25">
      <c r="A6" s="357" t="s">
        <v>121</v>
      </c>
      <c r="B6" s="357"/>
      <c r="C6" s="357"/>
      <c r="D6" s="357"/>
      <c r="E6" s="130"/>
      <c r="F6" s="358" t="s">
        <v>132</v>
      </c>
      <c r="G6" s="358"/>
      <c r="H6" s="358"/>
      <c r="I6" s="322"/>
    </row>
    <row r="7" spans="1:15" ht="34.35" customHeight="1" x14ac:dyDescent="0.25">
      <c r="A7" s="357" t="s">
        <v>118</v>
      </c>
      <c r="B7" s="357"/>
      <c r="C7" s="357"/>
      <c r="D7" s="357"/>
      <c r="E7" s="130"/>
      <c r="F7" s="358" t="s">
        <v>136</v>
      </c>
      <c r="G7" s="358"/>
      <c r="H7" s="358"/>
      <c r="I7" s="322"/>
    </row>
    <row r="8" spans="1:15" ht="25.35" customHeight="1" x14ac:dyDescent="0.25">
      <c r="A8" s="357" t="s">
        <v>120</v>
      </c>
      <c r="B8" s="357"/>
      <c r="C8" s="357"/>
      <c r="D8" s="357"/>
      <c r="E8" s="130"/>
      <c r="F8" s="357" t="s">
        <v>385</v>
      </c>
      <c r="G8" s="357"/>
      <c r="H8" s="357"/>
      <c r="I8" s="321"/>
    </row>
    <row r="9" spans="1:15" x14ac:dyDescent="0.25">
      <c r="A9" s="101"/>
      <c r="B9" s="101"/>
      <c r="C9" s="98"/>
      <c r="D9" s="98"/>
      <c r="E9" s="98"/>
      <c r="F9" s="98"/>
      <c r="G9" s="98"/>
      <c r="H9" s="98"/>
      <c r="I9" s="98"/>
    </row>
    <row r="10" spans="1:15" ht="15.75" thickBot="1" x14ac:dyDescent="0.3">
      <c r="A10" s="101"/>
      <c r="B10" s="101"/>
      <c r="C10" s="98"/>
      <c r="D10" s="98"/>
      <c r="E10" s="98" t="s">
        <v>60</v>
      </c>
      <c r="F10" s="98"/>
      <c r="G10" s="103"/>
      <c r="H10" s="98"/>
      <c r="I10" s="98"/>
      <c r="J10" s="104"/>
    </row>
    <row r="11" spans="1:15" ht="48" x14ac:dyDescent="0.25">
      <c r="A11" s="105" t="s">
        <v>61</v>
      </c>
      <c r="B11" s="106" t="s">
        <v>62</v>
      </c>
      <c r="C11" s="107" t="s">
        <v>63</v>
      </c>
      <c r="D11" s="107" t="s">
        <v>64</v>
      </c>
      <c r="E11" s="107" t="s">
        <v>65</v>
      </c>
      <c r="F11" s="107" t="s">
        <v>66</v>
      </c>
      <c r="G11" s="107" t="s">
        <v>67</v>
      </c>
      <c r="H11" s="108" t="s">
        <v>68</v>
      </c>
      <c r="I11" s="109"/>
      <c r="J11" s="109" t="s">
        <v>386</v>
      </c>
    </row>
    <row r="12" spans="1:15" ht="15.75" customHeight="1" x14ac:dyDescent="0.25">
      <c r="A12" s="234" t="s">
        <v>303</v>
      </c>
      <c r="B12" s="115" t="s">
        <v>138</v>
      </c>
      <c r="C12" s="118">
        <v>44930</v>
      </c>
      <c r="D12" s="111" t="s">
        <v>134</v>
      </c>
      <c r="E12" s="102" t="s">
        <v>123</v>
      </c>
      <c r="F12" s="110"/>
      <c r="G12" s="116">
        <v>0</v>
      </c>
      <c r="H12" s="112" t="e">
        <f>#REF!-G12</f>
        <v>#REF!</v>
      </c>
      <c r="I12" s="123"/>
      <c r="K12" s="117"/>
      <c r="L12" s="113"/>
      <c r="O12" s="113"/>
    </row>
    <row r="13" spans="1:15" ht="15.75" customHeight="1" x14ac:dyDescent="0.25">
      <c r="A13" s="234" t="s">
        <v>304</v>
      </c>
      <c r="B13" s="115" t="s">
        <v>176</v>
      </c>
      <c r="C13" s="118">
        <v>44930</v>
      </c>
      <c r="D13" s="111" t="s">
        <v>134</v>
      </c>
      <c r="E13" s="111" t="s">
        <v>177</v>
      </c>
      <c r="F13" s="110"/>
      <c r="G13" s="116">
        <v>225000</v>
      </c>
      <c r="H13" s="112" t="e">
        <f>H12+F13-G13</f>
        <v>#REF!</v>
      </c>
      <c r="I13" s="123"/>
      <c r="K13" s="117"/>
      <c r="L13" s="113"/>
      <c r="O13" s="113"/>
    </row>
    <row r="14" spans="1:15" ht="15.75" customHeight="1" x14ac:dyDescent="0.25">
      <c r="A14" s="234" t="s">
        <v>305</v>
      </c>
      <c r="B14" s="115" t="s">
        <v>178</v>
      </c>
      <c r="C14" s="118">
        <v>44931</v>
      </c>
      <c r="D14" s="111" t="s">
        <v>135</v>
      </c>
      <c r="E14" s="111" t="s">
        <v>292</v>
      </c>
      <c r="F14" s="240"/>
      <c r="G14" s="116">
        <f>96000/2</f>
        <v>48000</v>
      </c>
      <c r="H14" s="241" t="e">
        <f>H13+F14-G14</f>
        <v>#REF!</v>
      </c>
      <c r="I14" s="323"/>
      <c r="J14" s="120"/>
    </row>
    <row r="15" spans="1:15" ht="60" x14ac:dyDescent="0.25">
      <c r="A15" s="312" t="s">
        <v>306</v>
      </c>
      <c r="B15" s="313" t="s">
        <v>139</v>
      </c>
      <c r="C15" s="314">
        <v>44931</v>
      </c>
      <c r="D15" s="315" t="s">
        <v>106</v>
      </c>
      <c r="E15" s="315" t="s">
        <v>143</v>
      </c>
      <c r="F15" s="316"/>
      <c r="G15" s="317">
        <v>7003.5</v>
      </c>
      <c r="H15" s="318" t="e">
        <f>H14+F15-G15</f>
        <v>#REF!</v>
      </c>
      <c r="I15" s="324" t="s">
        <v>419</v>
      </c>
      <c r="J15" s="308" t="s">
        <v>407</v>
      </c>
      <c r="K15" t="s">
        <v>60</v>
      </c>
    </row>
    <row r="16" spans="1:15" ht="15.75" customHeight="1" x14ac:dyDescent="0.25">
      <c r="A16" s="234" t="s">
        <v>307</v>
      </c>
      <c r="B16" s="115" t="s">
        <v>140</v>
      </c>
      <c r="C16" s="118">
        <v>44931</v>
      </c>
      <c r="D16" s="111" t="s">
        <v>107</v>
      </c>
      <c r="E16" s="111" t="s">
        <v>171</v>
      </c>
      <c r="F16" s="110"/>
      <c r="G16" s="116">
        <f>550+2440+4700</f>
        <v>7690</v>
      </c>
      <c r="H16" s="112" t="e">
        <f>H15+F16-G16</f>
        <v>#REF!</v>
      </c>
      <c r="I16" s="123"/>
      <c r="J16" s="119"/>
    </row>
    <row r="17" spans="1:23" ht="15.75" customHeight="1" x14ac:dyDescent="0.25">
      <c r="A17" s="234" t="s">
        <v>308</v>
      </c>
      <c r="B17" s="115" t="s">
        <v>141</v>
      </c>
      <c r="C17" s="118">
        <v>44931</v>
      </c>
      <c r="D17" s="111" t="s">
        <v>112</v>
      </c>
      <c r="E17" s="111" t="s">
        <v>144</v>
      </c>
      <c r="F17" s="110"/>
      <c r="G17" s="116">
        <v>18000</v>
      </c>
      <c r="H17" s="112" t="e">
        <f t="shared" ref="H17:H80" si="0">H16+F17-G17</f>
        <v>#REF!</v>
      </c>
      <c r="I17" s="123"/>
      <c r="J17" s="119"/>
    </row>
    <row r="18" spans="1:23" ht="15.75" customHeight="1" x14ac:dyDescent="0.25">
      <c r="A18" s="234" t="s">
        <v>309</v>
      </c>
      <c r="B18" s="115" t="s">
        <v>142</v>
      </c>
      <c r="C18" s="118">
        <v>44931</v>
      </c>
      <c r="D18" s="111" t="s">
        <v>133</v>
      </c>
      <c r="E18" s="111" t="s">
        <v>145</v>
      </c>
      <c r="F18" s="110"/>
      <c r="G18" s="116">
        <v>470.27</v>
      </c>
      <c r="H18" s="112" t="e">
        <f t="shared" si="0"/>
        <v>#REF!</v>
      </c>
      <c r="I18" s="123"/>
      <c r="J18" s="119"/>
    </row>
    <row r="19" spans="1:23" ht="15.75" customHeight="1" x14ac:dyDescent="0.25">
      <c r="A19" s="234" t="s">
        <v>310</v>
      </c>
      <c r="B19" s="206" t="s">
        <v>179</v>
      </c>
      <c r="C19" s="202">
        <v>44937</v>
      </c>
      <c r="D19" s="203" t="s">
        <v>131</v>
      </c>
      <c r="E19" s="203" t="s">
        <v>188</v>
      </c>
      <c r="F19" s="116"/>
      <c r="G19" s="116">
        <v>109920</v>
      </c>
      <c r="H19" s="112" t="e">
        <f t="shared" si="0"/>
        <v>#REF!</v>
      </c>
      <c r="I19" s="123"/>
      <c r="J19" s="119"/>
      <c r="W19" s="117">
        <f>'5-Review Comments'!G45+'5-Review Comments'!G46+'5-Review Comments'!G47+'5-Review Comments'!G48+'5-Review Comments'!G64+'5-Review Comments'!G65+'5-Review Comments'!G71+'5-Review Comments'!G885</f>
        <v>105000</v>
      </c>
    </row>
    <row r="20" spans="1:23" ht="15.75" customHeight="1" x14ac:dyDescent="0.25">
      <c r="A20" s="234" t="s">
        <v>311</v>
      </c>
      <c r="B20" s="206" t="s">
        <v>180</v>
      </c>
      <c r="C20" s="202">
        <v>44937</v>
      </c>
      <c r="D20" s="203" t="s">
        <v>127</v>
      </c>
      <c r="E20" s="203" t="s">
        <v>189</v>
      </c>
      <c r="F20" s="116"/>
      <c r="G20" s="116">
        <v>27480</v>
      </c>
      <c r="H20" s="112" t="e">
        <f t="shared" si="0"/>
        <v>#REF!</v>
      </c>
      <c r="I20" s="123"/>
      <c r="J20" s="119"/>
    </row>
    <row r="21" spans="1:23" ht="15.75" customHeight="1" x14ac:dyDescent="0.25">
      <c r="A21" s="234" t="s">
        <v>312</v>
      </c>
      <c r="B21" s="206" t="s">
        <v>181</v>
      </c>
      <c r="C21" s="202">
        <v>44937</v>
      </c>
      <c r="D21" s="203" t="s">
        <v>110</v>
      </c>
      <c r="E21" s="203" t="s">
        <v>190</v>
      </c>
      <c r="F21" s="116"/>
      <c r="G21" s="116">
        <f>11086+1500+15500</f>
        <v>28086</v>
      </c>
      <c r="H21" s="112" t="e">
        <f t="shared" si="0"/>
        <v>#REF!</v>
      </c>
      <c r="I21" s="123"/>
      <c r="J21" s="119"/>
    </row>
    <row r="22" spans="1:23" ht="15.75" x14ac:dyDescent="0.25">
      <c r="A22" s="234" t="s">
        <v>313</v>
      </c>
      <c r="B22" s="115" t="s">
        <v>146</v>
      </c>
      <c r="C22" s="118">
        <v>44937</v>
      </c>
      <c r="D22" s="111" t="s">
        <v>125</v>
      </c>
      <c r="E22" s="111" t="s">
        <v>149</v>
      </c>
      <c r="F22" s="110"/>
      <c r="G22" s="116">
        <v>15938.82</v>
      </c>
      <c r="H22" s="112" t="e">
        <f t="shared" si="0"/>
        <v>#REF!</v>
      </c>
      <c r="I22" s="123"/>
      <c r="J22" s="119"/>
    </row>
    <row r="23" spans="1:23" ht="15.75" x14ac:dyDescent="0.25">
      <c r="A23" s="234" t="s">
        <v>314</v>
      </c>
      <c r="B23" s="115" t="s">
        <v>192</v>
      </c>
      <c r="C23" s="118">
        <v>44942</v>
      </c>
      <c r="D23" s="111" t="s">
        <v>137</v>
      </c>
      <c r="E23" s="111" t="s">
        <v>123</v>
      </c>
      <c r="F23" s="110"/>
      <c r="G23" s="116">
        <v>0</v>
      </c>
      <c r="H23" s="112" t="e">
        <f t="shared" si="0"/>
        <v>#REF!</v>
      </c>
      <c r="I23" s="123"/>
      <c r="J23" s="119"/>
    </row>
    <row r="24" spans="1:23" ht="15.75" x14ac:dyDescent="0.25">
      <c r="A24" s="234" t="s">
        <v>315</v>
      </c>
      <c r="B24" s="115" t="s">
        <v>182</v>
      </c>
      <c r="C24" s="202">
        <v>44942</v>
      </c>
      <c r="D24" s="203" t="s">
        <v>160</v>
      </c>
      <c r="E24" s="203" t="s">
        <v>191</v>
      </c>
      <c r="F24" s="116"/>
      <c r="G24" s="116">
        <v>100000</v>
      </c>
      <c r="H24" s="112" t="e">
        <f t="shared" si="0"/>
        <v>#REF!</v>
      </c>
      <c r="I24" s="123"/>
      <c r="J24" s="119" t="s">
        <v>408</v>
      </c>
    </row>
    <row r="25" spans="1:23" ht="15.75" x14ac:dyDescent="0.25">
      <c r="A25" s="234" t="s">
        <v>316</v>
      </c>
      <c r="B25" s="115" t="s">
        <v>183</v>
      </c>
      <c r="C25" s="118">
        <v>44942</v>
      </c>
      <c r="D25" s="111" t="s">
        <v>110</v>
      </c>
      <c r="E25" s="111" t="s">
        <v>293</v>
      </c>
      <c r="F25" s="110"/>
      <c r="G25" s="116">
        <f>61000-20878</f>
        <v>40122</v>
      </c>
      <c r="H25" s="112" t="e">
        <f t="shared" si="0"/>
        <v>#REF!</v>
      </c>
      <c r="I25" s="123"/>
      <c r="J25" s="119"/>
    </row>
    <row r="26" spans="1:23" ht="15.75" x14ac:dyDescent="0.25">
      <c r="A26" s="234" t="s">
        <v>317</v>
      </c>
      <c r="B26" s="115" t="s">
        <v>184</v>
      </c>
      <c r="C26" s="118">
        <v>44942</v>
      </c>
      <c r="D26" s="111" t="s">
        <v>128</v>
      </c>
      <c r="E26" s="111" t="s">
        <v>294</v>
      </c>
      <c r="F26" s="110"/>
      <c r="G26" s="116">
        <v>36000</v>
      </c>
      <c r="H26" s="112" t="e">
        <f t="shared" si="0"/>
        <v>#REF!</v>
      </c>
      <c r="I26" s="123"/>
      <c r="J26" s="119"/>
    </row>
    <row r="27" spans="1:23" ht="15.75" x14ac:dyDescent="0.25">
      <c r="A27" s="234" t="s">
        <v>318</v>
      </c>
      <c r="B27" s="115" t="s">
        <v>185</v>
      </c>
      <c r="C27" s="202">
        <v>44951</v>
      </c>
      <c r="D27" s="203" t="s">
        <v>161</v>
      </c>
      <c r="E27" s="203" t="s">
        <v>193</v>
      </c>
      <c r="F27" s="116"/>
      <c r="G27" s="116">
        <f>219075/3</f>
        <v>73025</v>
      </c>
      <c r="H27" s="112" t="e">
        <f t="shared" si="0"/>
        <v>#REF!</v>
      </c>
      <c r="I27" s="123"/>
      <c r="J27" s="119"/>
    </row>
    <row r="28" spans="1:23" ht="15.75" x14ac:dyDescent="0.25">
      <c r="A28" s="234" t="s">
        <v>319</v>
      </c>
      <c r="B28" s="115" t="s">
        <v>186</v>
      </c>
      <c r="C28" s="202">
        <v>44951</v>
      </c>
      <c r="D28" s="203" t="s">
        <v>110</v>
      </c>
      <c r="E28" s="203" t="s">
        <v>295</v>
      </c>
      <c r="F28" s="116"/>
      <c r="G28" s="116">
        <f>66000-100</f>
        <v>65900</v>
      </c>
      <c r="H28" s="112" t="e">
        <f t="shared" si="0"/>
        <v>#REF!</v>
      </c>
      <c r="I28" s="123"/>
      <c r="J28" s="119"/>
    </row>
    <row r="29" spans="1:23" ht="24" x14ac:dyDescent="0.25">
      <c r="A29" s="234" t="s">
        <v>320</v>
      </c>
      <c r="B29" s="115" t="s">
        <v>187</v>
      </c>
      <c r="C29" s="118">
        <v>44951</v>
      </c>
      <c r="D29" s="111" t="s">
        <v>162</v>
      </c>
      <c r="E29" s="111" t="s">
        <v>196</v>
      </c>
      <c r="F29" s="110"/>
      <c r="G29" s="116">
        <v>22000</v>
      </c>
      <c r="H29" s="112" t="e">
        <f t="shared" si="0"/>
        <v>#REF!</v>
      </c>
      <c r="I29" s="123"/>
      <c r="J29" s="119"/>
    </row>
    <row r="30" spans="1:23" ht="15.75" x14ac:dyDescent="0.25">
      <c r="A30" s="234" t="s">
        <v>321</v>
      </c>
      <c r="B30" s="206" t="s">
        <v>194</v>
      </c>
      <c r="C30" s="202">
        <v>44951</v>
      </c>
      <c r="D30" s="203" t="s">
        <v>127</v>
      </c>
      <c r="E30" s="203" t="s">
        <v>197</v>
      </c>
      <c r="F30" s="116"/>
      <c r="G30" s="116">
        <v>27480</v>
      </c>
      <c r="H30" s="112" t="e">
        <f t="shared" si="0"/>
        <v>#REF!</v>
      </c>
      <c r="I30" s="123"/>
      <c r="J30" s="119"/>
    </row>
    <row r="31" spans="1:23" ht="15.75" x14ac:dyDescent="0.25">
      <c r="A31" s="234" t="s">
        <v>322</v>
      </c>
      <c r="B31" s="206" t="s">
        <v>195</v>
      </c>
      <c r="C31" s="202">
        <v>44951</v>
      </c>
      <c r="D31" s="203" t="s">
        <v>131</v>
      </c>
      <c r="E31" s="203" t="s">
        <v>198</v>
      </c>
      <c r="F31" s="116"/>
      <c r="G31" s="116">
        <v>109920</v>
      </c>
      <c r="H31" s="112" t="e">
        <f t="shared" si="0"/>
        <v>#REF!</v>
      </c>
      <c r="I31" s="123"/>
      <c r="J31" s="119" t="s">
        <v>409</v>
      </c>
    </row>
    <row r="32" spans="1:23" ht="15.75" x14ac:dyDescent="0.25">
      <c r="A32" s="234" t="s">
        <v>323</v>
      </c>
      <c r="B32" s="206" t="s">
        <v>286</v>
      </c>
      <c r="C32" s="202">
        <v>44951</v>
      </c>
      <c r="D32" s="116" t="s">
        <v>106</v>
      </c>
      <c r="E32" s="116" t="s">
        <v>204</v>
      </c>
      <c r="F32" s="116"/>
      <c r="G32" s="116">
        <v>175000</v>
      </c>
      <c r="H32" s="112" t="e">
        <f t="shared" si="0"/>
        <v>#REF!</v>
      </c>
      <c r="I32" s="123"/>
      <c r="J32" s="119"/>
    </row>
    <row r="33" spans="1:10" ht="15.75" x14ac:dyDescent="0.25">
      <c r="A33" s="234" t="s">
        <v>324</v>
      </c>
      <c r="B33" s="206" t="s">
        <v>287</v>
      </c>
      <c r="C33" s="202">
        <v>44951</v>
      </c>
      <c r="D33" s="116" t="s">
        <v>109</v>
      </c>
      <c r="E33" s="116" t="s">
        <v>199</v>
      </c>
      <c r="F33" s="116"/>
      <c r="G33" s="116">
        <v>280000</v>
      </c>
      <c r="H33" s="112" t="e">
        <f t="shared" si="0"/>
        <v>#REF!</v>
      </c>
      <c r="I33" s="123"/>
      <c r="J33" s="119" t="s">
        <v>410</v>
      </c>
    </row>
    <row r="34" spans="1:10" ht="72" x14ac:dyDescent="0.25">
      <c r="A34" s="312" t="s">
        <v>325</v>
      </c>
      <c r="B34" s="319" t="s">
        <v>288</v>
      </c>
      <c r="C34" s="320">
        <v>44951</v>
      </c>
      <c r="D34" s="317" t="s">
        <v>108</v>
      </c>
      <c r="E34" s="317" t="s">
        <v>203</v>
      </c>
      <c r="F34" s="317"/>
      <c r="G34" s="327">
        <v>200000</v>
      </c>
      <c r="H34" s="112" t="e">
        <f t="shared" si="0"/>
        <v>#REF!</v>
      </c>
      <c r="I34" s="324" t="s">
        <v>418</v>
      </c>
      <c r="J34" s="119" t="s">
        <v>410</v>
      </c>
    </row>
    <row r="35" spans="1:10" ht="48" x14ac:dyDescent="0.25">
      <c r="A35" s="312" t="s">
        <v>326</v>
      </c>
      <c r="B35" s="319" t="s">
        <v>289</v>
      </c>
      <c r="C35" s="320">
        <v>44951</v>
      </c>
      <c r="D35" s="317" t="s">
        <v>107</v>
      </c>
      <c r="E35" s="317" t="s">
        <v>200</v>
      </c>
      <c r="F35" s="317"/>
      <c r="G35" s="327">
        <v>125000</v>
      </c>
      <c r="H35" s="112" t="e">
        <f t="shared" si="0"/>
        <v>#REF!</v>
      </c>
      <c r="I35" s="324" t="s">
        <v>417</v>
      </c>
      <c r="J35" s="119" t="s">
        <v>410</v>
      </c>
    </row>
    <row r="36" spans="1:10" ht="15.75" x14ac:dyDescent="0.25">
      <c r="A36" s="234" t="s">
        <v>327</v>
      </c>
      <c r="B36" s="206" t="s">
        <v>290</v>
      </c>
      <c r="C36" s="202">
        <v>44951</v>
      </c>
      <c r="D36" s="116" t="s">
        <v>113</v>
      </c>
      <c r="E36" s="116" t="s">
        <v>201</v>
      </c>
      <c r="F36" s="116"/>
      <c r="G36" s="116">
        <v>96000</v>
      </c>
      <c r="H36" s="112" t="e">
        <f t="shared" si="0"/>
        <v>#REF!</v>
      </c>
      <c r="I36" s="123"/>
      <c r="J36" s="119" t="s">
        <v>410</v>
      </c>
    </row>
    <row r="37" spans="1:10" ht="15.75" x14ac:dyDescent="0.25">
      <c r="A37" s="234" t="s">
        <v>328</v>
      </c>
      <c r="B37" s="206" t="s">
        <v>291</v>
      </c>
      <c r="C37" s="202">
        <v>44951</v>
      </c>
      <c r="D37" s="116" t="s">
        <v>116</v>
      </c>
      <c r="E37" s="116" t="s">
        <v>202</v>
      </c>
      <c r="F37" s="116"/>
      <c r="G37" s="116">
        <v>39999.96</v>
      </c>
      <c r="H37" s="112" t="e">
        <f t="shared" si="0"/>
        <v>#REF!</v>
      </c>
      <c r="I37" s="123"/>
      <c r="J37" s="119" t="s">
        <v>410</v>
      </c>
    </row>
    <row r="38" spans="1:10" ht="15.75" x14ac:dyDescent="0.25">
      <c r="A38" s="234" t="s">
        <v>329</v>
      </c>
      <c r="B38" s="115" t="s">
        <v>147</v>
      </c>
      <c r="C38" s="118">
        <v>44951</v>
      </c>
      <c r="D38" s="111" t="s">
        <v>137</v>
      </c>
      <c r="E38" s="111" t="s">
        <v>175</v>
      </c>
      <c r="F38" s="110"/>
      <c r="G38" s="116">
        <v>10000</v>
      </c>
      <c r="H38" s="112" t="e">
        <f t="shared" si="0"/>
        <v>#REF!</v>
      </c>
      <c r="I38" s="123"/>
      <c r="J38" s="119" t="s">
        <v>408</v>
      </c>
    </row>
    <row r="39" spans="1:10" ht="15.75" x14ac:dyDescent="0.25">
      <c r="A39" s="234" t="s">
        <v>330</v>
      </c>
      <c r="B39" s="115" t="s">
        <v>148</v>
      </c>
      <c r="C39" s="118">
        <v>44951</v>
      </c>
      <c r="D39" s="111" t="s">
        <v>128</v>
      </c>
      <c r="E39" s="111" t="s">
        <v>150</v>
      </c>
      <c r="F39" s="110"/>
      <c r="G39" s="116">
        <v>7860</v>
      </c>
      <c r="H39" s="112" t="e">
        <f t="shared" si="0"/>
        <v>#REF!</v>
      </c>
      <c r="I39" s="123"/>
      <c r="J39" s="119"/>
    </row>
    <row r="40" spans="1:10" ht="24" x14ac:dyDescent="0.25">
      <c r="A40" s="234" t="s">
        <v>331</v>
      </c>
      <c r="B40" s="313" t="s">
        <v>205</v>
      </c>
      <c r="C40" s="314">
        <v>44953</v>
      </c>
      <c r="D40" s="315" t="s">
        <v>109</v>
      </c>
      <c r="E40" s="315" t="s">
        <v>206</v>
      </c>
      <c r="F40" s="316"/>
      <c r="G40" s="327">
        <v>3440</v>
      </c>
      <c r="H40" s="318" t="e">
        <f t="shared" si="0"/>
        <v>#REF!</v>
      </c>
      <c r="I40" s="324" t="s">
        <v>421</v>
      </c>
      <c r="J40" s="119" t="s">
        <v>411</v>
      </c>
    </row>
    <row r="41" spans="1:10" ht="15.75" x14ac:dyDescent="0.25">
      <c r="A41" s="234" t="s">
        <v>332</v>
      </c>
      <c r="B41" s="115" t="s">
        <v>207</v>
      </c>
      <c r="C41" s="118">
        <v>44953</v>
      </c>
      <c r="D41" s="111" t="s">
        <v>107</v>
      </c>
      <c r="E41" s="111" t="s">
        <v>251</v>
      </c>
      <c r="F41" s="110"/>
      <c r="G41" s="116">
        <v>22147.8</v>
      </c>
      <c r="H41" s="112" t="e">
        <f t="shared" si="0"/>
        <v>#REF!</v>
      </c>
      <c r="I41" s="123"/>
      <c r="J41" s="119" t="s">
        <v>408</v>
      </c>
    </row>
    <row r="42" spans="1:10" ht="15.75" x14ac:dyDescent="0.25">
      <c r="A42" s="234" t="s">
        <v>333</v>
      </c>
      <c r="B42" s="115" t="s">
        <v>208</v>
      </c>
      <c r="C42" s="118">
        <v>44953</v>
      </c>
      <c r="D42" s="111" t="s">
        <v>107</v>
      </c>
      <c r="E42" s="111" t="s">
        <v>252</v>
      </c>
      <c r="F42" s="110"/>
      <c r="G42" s="116">
        <v>17500</v>
      </c>
      <c r="H42" s="112" t="e">
        <f t="shared" si="0"/>
        <v>#REF!</v>
      </c>
      <c r="I42" s="123"/>
      <c r="J42" s="119" t="s">
        <v>408</v>
      </c>
    </row>
    <row r="43" spans="1:10" ht="15.75" x14ac:dyDescent="0.25">
      <c r="A43" s="234" t="s">
        <v>334</v>
      </c>
      <c r="B43" s="115" t="s">
        <v>209</v>
      </c>
      <c r="C43" s="118">
        <v>44953</v>
      </c>
      <c r="D43" s="111" t="s">
        <v>107</v>
      </c>
      <c r="E43" s="111" t="s">
        <v>253</v>
      </c>
      <c r="F43" s="110"/>
      <c r="G43" s="116">
        <v>5650</v>
      </c>
      <c r="H43" s="112" t="e">
        <f t="shared" si="0"/>
        <v>#REF!</v>
      </c>
      <c r="I43" s="123"/>
      <c r="J43" s="119"/>
    </row>
    <row r="44" spans="1:10" ht="15.75" x14ac:dyDescent="0.25">
      <c r="A44" s="234" t="s">
        <v>335</v>
      </c>
      <c r="B44" s="115" t="s">
        <v>210</v>
      </c>
      <c r="C44" s="118">
        <v>44953</v>
      </c>
      <c r="D44" s="111" t="s">
        <v>113</v>
      </c>
      <c r="E44" s="111" t="s">
        <v>254</v>
      </c>
      <c r="F44" s="110"/>
      <c r="G44" s="116">
        <v>4500</v>
      </c>
      <c r="H44" s="112" t="e">
        <f t="shared" si="0"/>
        <v>#REF!</v>
      </c>
      <c r="I44" s="123"/>
      <c r="J44" s="119"/>
    </row>
    <row r="45" spans="1:10" ht="15.75" x14ac:dyDescent="0.25">
      <c r="A45" s="234" t="s">
        <v>336</v>
      </c>
      <c r="B45" s="115" t="s">
        <v>211</v>
      </c>
      <c r="C45" s="118">
        <v>44953</v>
      </c>
      <c r="D45" s="111" t="s">
        <v>114</v>
      </c>
      <c r="E45" s="111" t="s">
        <v>296</v>
      </c>
      <c r="F45" s="110"/>
      <c r="G45" s="116">
        <v>15000</v>
      </c>
      <c r="H45" s="112" t="e">
        <f t="shared" si="0"/>
        <v>#REF!</v>
      </c>
      <c r="I45" s="123"/>
      <c r="J45" s="119"/>
    </row>
    <row r="46" spans="1:10" ht="15.75" x14ac:dyDescent="0.25">
      <c r="A46" s="234" t="s">
        <v>337</v>
      </c>
      <c r="B46" s="115" t="s">
        <v>212</v>
      </c>
      <c r="C46" s="118">
        <v>44953</v>
      </c>
      <c r="D46" s="111" t="s">
        <v>114</v>
      </c>
      <c r="E46" s="111" t="s">
        <v>297</v>
      </c>
      <c r="F46" s="110"/>
      <c r="G46" s="116">
        <v>15000</v>
      </c>
      <c r="H46" s="112" t="e">
        <f t="shared" si="0"/>
        <v>#REF!</v>
      </c>
      <c r="I46" s="123"/>
      <c r="J46" s="119"/>
    </row>
    <row r="47" spans="1:10" ht="15.75" x14ac:dyDescent="0.25">
      <c r="A47" s="234" t="s">
        <v>338</v>
      </c>
      <c r="B47" s="115" t="s">
        <v>213</v>
      </c>
      <c r="C47" s="118">
        <v>44953</v>
      </c>
      <c r="D47" s="111" t="s">
        <v>115</v>
      </c>
      <c r="E47" s="111" t="s">
        <v>298</v>
      </c>
      <c r="F47" s="110"/>
      <c r="G47" s="116">
        <v>15000</v>
      </c>
      <c r="H47" s="112" t="e">
        <f t="shared" si="0"/>
        <v>#REF!</v>
      </c>
      <c r="I47" s="123"/>
      <c r="J47" s="119"/>
    </row>
    <row r="48" spans="1:10" ht="15.75" x14ac:dyDescent="0.25">
      <c r="A48" s="234" t="s">
        <v>339</v>
      </c>
      <c r="B48" s="115" t="s">
        <v>214</v>
      </c>
      <c r="C48" s="118">
        <v>44953</v>
      </c>
      <c r="D48" s="111" t="s">
        <v>115</v>
      </c>
      <c r="E48" s="111" t="s">
        <v>299</v>
      </c>
      <c r="F48" s="110"/>
      <c r="G48" s="116">
        <v>15000</v>
      </c>
      <c r="H48" s="112" t="e">
        <f t="shared" si="0"/>
        <v>#REF!</v>
      </c>
      <c r="I48" s="123"/>
      <c r="J48" s="119"/>
    </row>
    <row r="49" spans="1:10" ht="15.75" x14ac:dyDescent="0.25">
      <c r="A49" s="234" t="s">
        <v>340</v>
      </c>
      <c r="B49" s="115" t="s">
        <v>215</v>
      </c>
      <c r="C49" s="118">
        <v>44953</v>
      </c>
      <c r="D49" s="111" t="s">
        <v>151</v>
      </c>
      <c r="E49" s="111" t="s">
        <v>255</v>
      </c>
      <c r="F49" s="110"/>
      <c r="G49" s="116">
        <v>48780</v>
      </c>
      <c r="H49" s="112" t="e">
        <f t="shared" si="0"/>
        <v>#REF!</v>
      </c>
      <c r="I49" s="123"/>
      <c r="J49" s="119"/>
    </row>
    <row r="50" spans="1:10" ht="15.75" x14ac:dyDescent="0.25">
      <c r="A50" s="234" t="s">
        <v>341</v>
      </c>
      <c r="B50" s="115" t="s">
        <v>216</v>
      </c>
      <c r="C50" s="118">
        <v>44953</v>
      </c>
      <c r="D50" s="111" t="s">
        <v>137</v>
      </c>
      <c r="E50" s="111" t="s">
        <v>256</v>
      </c>
      <c r="F50" s="110"/>
      <c r="G50" s="116">
        <v>27000</v>
      </c>
      <c r="H50" s="112" t="e">
        <f t="shared" si="0"/>
        <v>#REF!</v>
      </c>
      <c r="I50" s="123"/>
      <c r="J50" s="119" t="s">
        <v>412</v>
      </c>
    </row>
    <row r="51" spans="1:10" ht="15.75" x14ac:dyDescent="0.25">
      <c r="A51" s="234" t="s">
        <v>342</v>
      </c>
      <c r="B51" s="115" t="s">
        <v>217</v>
      </c>
      <c r="C51" s="118">
        <v>44953</v>
      </c>
      <c r="D51" s="111" t="s">
        <v>152</v>
      </c>
      <c r="E51" s="111" t="s">
        <v>257</v>
      </c>
      <c r="F51" s="110"/>
      <c r="G51" s="116">
        <v>28290</v>
      </c>
      <c r="H51" s="112" t="e">
        <f t="shared" si="0"/>
        <v>#REF!</v>
      </c>
      <c r="I51" s="123"/>
      <c r="J51" s="119"/>
    </row>
    <row r="52" spans="1:10" ht="15.75" x14ac:dyDescent="0.25">
      <c r="A52" s="234" t="s">
        <v>343</v>
      </c>
      <c r="B52" s="115" t="s">
        <v>218</v>
      </c>
      <c r="C52" s="118">
        <v>44953</v>
      </c>
      <c r="D52" s="111" t="s">
        <v>126</v>
      </c>
      <c r="E52" s="111" t="s">
        <v>258</v>
      </c>
      <c r="F52" s="110"/>
      <c r="G52" s="116">
        <v>85000</v>
      </c>
      <c r="H52" s="112" t="e">
        <f t="shared" si="0"/>
        <v>#REF!</v>
      </c>
      <c r="I52" s="123"/>
      <c r="J52" s="119"/>
    </row>
    <row r="53" spans="1:10" ht="15.75" x14ac:dyDescent="0.25">
      <c r="A53" s="234" t="s">
        <v>344</v>
      </c>
      <c r="B53" s="115" t="s">
        <v>219</v>
      </c>
      <c r="C53" s="118">
        <v>44953</v>
      </c>
      <c r="D53" s="111" t="s">
        <v>126</v>
      </c>
      <c r="E53" s="111" t="s">
        <v>259</v>
      </c>
      <c r="F53" s="110"/>
      <c r="G53" s="116">
        <v>2696</v>
      </c>
      <c r="H53" s="112" t="e">
        <f t="shared" si="0"/>
        <v>#REF!</v>
      </c>
      <c r="I53" s="123"/>
      <c r="J53" s="119"/>
    </row>
    <row r="54" spans="1:10" ht="15.75" x14ac:dyDescent="0.25">
      <c r="A54" s="234" t="s">
        <v>345</v>
      </c>
      <c r="B54" s="115" t="s">
        <v>220</v>
      </c>
      <c r="C54" s="118">
        <v>44953</v>
      </c>
      <c r="D54" s="111" t="s">
        <v>109</v>
      </c>
      <c r="E54" s="111" t="s">
        <v>300</v>
      </c>
      <c r="F54" s="110"/>
      <c r="G54" s="116">
        <f>30000-9300</f>
        <v>20700</v>
      </c>
      <c r="H54" s="112" t="e">
        <f t="shared" si="0"/>
        <v>#REF!</v>
      </c>
      <c r="I54" s="123"/>
      <c r="J54" s="119"/>
    </row>
    <row r="55" spans="1:10" ht="15.75" x14ac:dyDescent="0.25">
      <c r="A55" s="234" t="s">
        <v>346</v>
      </c>
      <c r="B55" s="206" t="s">
        <v>221</v>
      </c>
      <c r="C55" s="202">
        <v>44953</v>
      </c>
      <c r="D55" s="203" t="s">
        <v>135</v>
      </c>
      <c r="E55" s="203" t="s">
        <v>301</v>
      </c>
      <c r="F55" s="116"/>
      <c r="G55" s="116">
        <f>120000/2</f>
        <v>60000</v>
      </c>
      <c r="H55" s="112" t="e">
        <f t="shared" si="0"/>
        <v>#REF!</v>
      </c>
      <c r="I55" s="123"/>
      <c r="J55" s="119"/>
    </row>
    <row r="56" spans="1:10" ht="15.75" x14ac:dyDescent="0.25">
      <c r="A56" s="234" t="s">
        <v>347</v>
      </c>
      <c r="B56" s="115" t="s">
        <v>222</v>
      </c>
      <c r="C56" s="118">
        <v>44953</v>
      </c>
      <c r="D56" s="111" t="s">
        <v>107</v>
      </c>
      <c r="E56" s="111" t="s">
        <v>260</v>
      </c>
      <c r="F56" s="110"/>
      <c r="G56" s="116">
        <v>20251.7</v>
      </c>
      <c r="H56" s="112" t="e">
        <f t="shared" si="0"/>
        <v>#REF!</v>
      </c>
      <c r="I56" s="123"/>
      <c r="J56" s="119"/>
    </row>
    <row r="57" spans="1:10" ht="15.75" x14ac:dyDescent="0.25">
      <c r="A57" s="234" t="s">
        <v>348</v>
      </c>
      <c r="B57" s="115" t="s">
        <v>223</v>
      </c>
      <c r="C57" s="202">
        <v>44953</v>
      </c>
      <c r="D57" s="203" t="s">
        <v>153</v>
      </c>
      <c r="E57" s="203" t="s">
        <v>382</v>
      </c>
      <c r="F57" s="110"/>
      <c r="G57" s="116">
        <v>8990</v>
      </c>
      <c r="H57" s="112" t="e">
        <f t="shared" si="0"/>
        <v>#REF!</v>
      </c>
      <c r="I57" s="123"/>
      <c r="J57" s="119"/>
    </row>
    <row r="58" spans="1:10" ht="15.75" x14ac:dyDescent="0.25">
      <c r="A58" s="234" t="s">
        <v>349</v>
      </c>
      <c r="B58" s="115" t="s">
        <v>224</v>
      </c>
      <c r="C58" s="118">
        <v>44953</v>
      </c>
      <c r="D58" s="111" t="s">
        <v>111</v>
      </c>
      <c r="E58" s="111" t="s">
        <v>381</v>
      </c>
      <c r="F58" s="110"/>
      <c r="G58" s="116">
        <v>3830.77</v>
      </c>
      <c r="H58" s="112" t="e">
        <f t="shared" si="0"/>
        <v>#REF!</v>
      </c>
      <c r="I58" s="123"/>
      <c r="J58" s="119"/>
    </row>
    <row r="59" spans="1:10" ht="24" x14ac:dyDescent="0.25">
      <c r="A59" s="234" t="s">
        <v>350</v>
      </c>
      <c r="B59" s="115" t="s">
        <v>225</v>
      </c>
      <c r="C59" s="118">
        <v>44953</v>
      </c>
      <c r="D59" s="111" t="s">
        <v>107</v>
      </c>
      <c r="E59" s="111" t="s">
        <v>261</v>
      </c>
      <c r="F59" s="110"/>
      <c r="G59" s="116">
        <v>6500</v>
      </c>
      <c r="H59" s="112" t="e">
        <f t="shared" si="0"/>
        <v>#REF!</v>
      </c>
      <c r="I59" s="123"/>
      <c r="J59" s="119"/>
    </row>
    <row r="60" spans="1:10" ht="15.75" x14ac:dyDescent="0.25">
      <c r="A60" s="234" t="s">
        <v>351</v>
      </c>
      <c r="B60" s="115" t="s">
        <v>226</v>
      </c>
      <c r="C60" s="118">
        <v>44956</v>
      </c>
      <c r="D60" s="111" t="s">
        <v>154</v>
      </c>
      <c r="E60" s="111" t="s">
        <v>262</v>
      </c>
      <c r="F60" s="110"/>
      <c r="G60" s="116">
        <v>20000</v>
      </c>
      <c r="H60" s="112" t="e">
        <f t="shared" si="0"/>
        <v>#REF!</v>
      </c>
      <c r="I60" s="123"/>
      <c r="J60" s="119"/>
    </row>
    <row r="61" spans="1:10" ht="15.75" x14ac:dyDescent="0.25">
      <c r="A61" s="234" t="s">
        <v>352</v>
      </c>
      <c r="B61" s="115" t="s">
        <v>227</v>
      </c>
      <c r="C61" s="118">
        <v>44956</v>
      </c>
      <c r="D61" s="111" t="s">
        <v>124</v>
      </c>
      <c r="E61" s="111" t="s">
        <v>263</v>
      </c>
      <c r="F61" s="110"/>
      <c r="G61" s="116">
        <v>95240</v>
      </c>
      <c r="H61" s="112" t="e">
        <f t="shared" si="0"/>
        <v>#REF!</v>
      </c>
      <c r="I61" s="123"/>
      <c r="J61" s="119"/>
    </row>
    <row r="62" spans="1:10" ht="15.75" x14ac:dyDescent="0.25">
      <c r="A62" s="234" t="s">
        <v>353</v>
      </c>
      <c r="B62" s="115" t="s">
        <v>228</v>
      </c>
      <c r="C62" s="202">
        <v>44956</v>
      </c>
      <c r="D62" s="203" t="s">
        <v>155</v>
      </c>
      <c r="E62" s="203" t="s">
        <v>264</v>
      </c>
      <c r="F62" s="110"/>
      <c r="G62" s="116">
        <v>12000</v>
      </c>
      <c r="H62" s="112" t="e">
        <f t="shared" si="0"/>
        <v>#REF!</v>
      </c>
      <c r="I62" s="123"/>
      <c r="J62" s="119"/>
    </row>
    <row r="63" spans="1:10" ht="24" x14ac:dyDescent="0.25">
      <c r="A63" s="234" t="s">
        <v>354</v>
      </c>
      <c r="B63" s="115" t="s">
        <v>229</v>
      </c>
      <c r="C63" s="118">
        <v>44956</v>
      </c>
      <c r="D63" s="111" t="s">
        <v>107</v>
      </c>
      <c r="E63" s="111" t="s">
        <v>265</v>
      </c>
      <c r="F63" s="110"/>
      <c r="G63" s="328">
        <v>13153</v>
      </c>
      <c r="H63" s="112" t="e">
        <f t="shared" si="0"/>
        <v>#REF!</v>
      </c>
      <c r="I63" s="123" t="s">
        <v>420</v>
      </c>
      <c r="J63" s="119" t="s">
        <v>413</v>
      </c>
    </row>
    <row r="64" spans="1:10" ht="15.75" x14ac:dyDescent="0.25">
      <c r="A64" s="234" t="s">
        <v>355</v>
      </c>
      <c r="B64" s="115" t="s">
        <v>230</v>
      </c>
      <c r="C64" s="118">
        <v>44956</v>
      </c>
      <c r="D64" s="111" t="s">
        <v>114</v>
      </c>
      <c r="E64" s="111" t="s">
        <v>266</v>
      </c>
      <c r="F64" s="110"/>
      <c r="G64" s="116">
        <v>15000</v>
      </c>
      <c r="H64" s="112" t="e">
        <f t="shared" si="0"/>
        <v>#REF!</v>
      </c>
      <c r="I64" s="123"/>
      <c r="J64" s="119"/>
    </row>
    <row r="65" spans="1:10" ht="15.75" customHeight="1" x14ac:dyDescent="0.25">
      <c r="A65" s="234" t="s">
        <v>356</v>
      </c>
      <c r="B65" s="115" t="s">
        <v>231</v>
      </c>
      <c r="C65" s="118">
        <v>44956</v>
      </c>
      <c r="D65" s="111" t="s">
        <v>129</v>
      </c>
      <c r="E65" s="111" t="s">
        <v>267</v>
      </c>
      <c r="F65" s="110"/>
      <c r="G65" s="116">
        <v>15000</v>
      </c>
      <c r="H65" s="112" t="e">
        <f t="shared" si="0"/>
        <v>#REF!</v>
      </c>
      <c r="I65" s="123"/>
      <c r="J65" s="119"/>
    </row>
    <row r="66" spans="1:10" ht="15.75" customHeight="1" x14ac:dyDescent="0.25">
      <c r="A66" s="234" t="s">
        <v>357</v>
      </c>
      <c r="B66" s="115" t="s">
        <v>232</v>
      </c>
      <c r="C66" s="118">
        <v>44956</v>
      </c>
      <c r="D66" s="111" t="s">
        <v>174</v>
      </c>
      <c r="E66" s="111" t="s">
        <v>268</v>
      </c>
      <c r="F66" s="110"/>
      <c r="G66" s="116">
        <v>8000</v>
      </c>
      <c r="H66" s="112" t="e">
        <f t="shared" si="0"/>
        <v>#REF!</v>
      </c>
      <c r="I66" s="123"/>
      <c r="J66" s="119"/>
    </row>
    <row r="67" spans="1:10" ht="15.75" customHeight="1" x14ac:dyDescent="0.25">
      <c r="A67" s="234" t="s">
        <v>358</v>
      </c>
      <c r="B67" s="115" t="s">
        <v>233</v>
      </c>
      <c r="C67" s="118">
        <v>44956</v>
      </c>
      <c r="D67" s="111" t="s">
        <v>156</v>
      </c>
      <c r="E67" s="111" t="s">
        <v>269</v>
      </c>
      <c r="F67" s="110"/>
      <c r="G67" s="116">
        <v>65000</v>
      </c>
      <c r="H67" s="112" t="e">
        <f t="shared" si="0"/>
        <v>#REF!</v>
      </c>
      <c r="I67" s="123"/>
      <c r="J67" s="119"/>
    </row>
    <row r="68" spans="1:10" ht="15.75" customHeight="1" x14ac:dyDescent="0.25">
      <c r="A68" s="234" t="s">
        <v>359</v>
      </c>
      <c r="B68" s="115" t="s">
        <v>234</v>
      </c>
      <c r="C68" s="118">
        <v>44956</v>
      </c>
      <c r="D68" s="111" t="s">
        <v>157</v>
      </c>
      <c r="E68" s="111" t="s">
        <v>270</v>
      </c>
      <c r="F68" s="110"/>
      <c r="G68" s="116">
        <v>95000</v>
      </c>
      <c r="H68" s="112" t="e">
        <f t="shared" si="0"/>
        <v>#REF!</v>
      </c>
      <c r="I68" s="123"/>
      <c r="J68" s="119" t="s">
        <v>414</v>
      </c>
    </row>
    <row r="69" spans="1:10" ht="15.75" customHeight="1" x14ac:dyDescent="0.25">
      <c r="A69" s="234" t="s">
        <v>360</v>
      </c>
      <c r="B69" s="115" t="s">
        <v>235</v>
      </c>
      <c r="C69" s="118">
        <v>44956</v>
      </c>
      <c r="D69" s="111" t="s">
        <v>158</v>
      </c>
      <c r="E69" s="111" t="s">
        <v>271</v>
      </c>
      <c r="F69" s="110"/>
      <c r="G69" s="116">
        <v>40000</v>
      </c>
      <c r="H69" s="112" t="e">
        <f t="shared" si="0"/>
        <v>#REF!</v>
      </c>
      <c r="I69" s="123"/>
      <c r="J69" s="119"/>
    </row>
    <row r="70" spans="1:10" ht="15.75" customHeight="1" x14ac:dyDescent="0.25">
      <c r="A70" s="234" t="s">
        <v>361</v>
      </c>
      <c r="B70" s="115" t="s">
        <v>236</v>
      </c>
      <c r="C70" s="118">
        <v>44957</v>
      </c>
      <c r="D70" s="111" t="s">
        <v>112</v>
      </c>
      <c r="E70" s="111" t="s">
        <v>272</v>
      </c>
      <c r="F70" s="110"/>
      <c r="G70" s="116">
        <v>31500</v>
      </c>
      <c r="H70" s="112" t="e">
        <f t="shared" si="0"/>
        <v>#REF!</v>
      </c>
      <c r="I70" s="123"/>
      <c r="J70" s="119"/>
    </row>
    <row r="71" spans="1:10" ht="15.75" customHeight="1" x14ac:dyDescent="0.25">
      <c r="A71" s="234" t="s">
        <v>362</v>
      </c>
      <c r="B71" s="115" t="s">
        <v>237</v>
      </c>
      <c r="C71" s="118">
        <v>44957</v>
      </c>
      <c r="D71" s="111" t="s">
        <v>159</v>
      </c>
      <c r="E71" s="111" t="s">
        <v>273</v>
      </c>
      <c r="F71" s="110"/>
      <c r="G71" s="116">
        <v>15000</v>
      </c>
      <c r="H71" s="112" t="e">
        <f t="shared" si="0"/>
        <v>#REF!</v>
      </c>
      <c r="I71" s="123"/>
      <c r="J71" s="119"/>
    </row>
    <row r="72" spans="1:10" ht="23.25" customHeight="1" x14ac:dyDescent="0.25">
      <c r="A72" s="234" t="s">
        <v>363</v>
      </c>
      <c r="B72" s="115" t="s">
        <v>238</v>
      </c>
      <c r="C72" s="118">
        <v>44957</v>
      </c>
      <c r="D72" s="111" t="s">
        <v>137</v>
      </c>
      <c r="E72" s="111" t="s">
        <v>274</v>
      </c>
      <c r="F72" s="110"/>
      <c r="G72" s="116">
        <v>10000</v>
      </c>
      <c r="H72" s="112" t="e">
        <f t="shared" si="0"/>
        <v>#REF!</v>
      </c>
      <c r="I72" s="123"/>
      <c r="J72" s="119" t="s">
        <v>415</v>
      </c>
    </row>
    <row r="73" spans="1:10" ht="15.75" customHeight="1" x14ac:dyDescent="0.25">
      <c r="A73" s="234" t="s">
        <v>364</v>
      </c>
      <c r="B73" s="115" t="s">
        <v>239</v>
      </c>
      <c r="C73" s="118">
        <v>44957</v>
      </c>
      <c r="D73" s="111" t="s">
        <v>129</v>
      </c>
      <c r="E73" s="111" t="s">
        <v>275</v>
      </c>
      <c r="F73" s="110"/>
      <c r="G73" s="116">
        <v>15000</v>
      </c>
      <c r="H73" s="112" t="e">
        <f t="shared" si="0"/>
        <v>#REF!</v>
      </c>
      <c r="I73" s="123"/>
      <c r="J73" s="119"/>
    </row>
    <row r="74" spans="1:10" ht="15.75" customHeight="1" x14ac:dyDescent="0.25">
      <c r="A74" s="234" t="s">
        <v>365</v>
      </c>
      <c r="B74" s="115" t="s">
        <v>240</v>
      </c>
      <c r="C74" s="118">
        <v>44957</v>
      </c>
      <c r="D74" s="111" t="s">
        <v>114</v>
      </c>
      <c r="E74" s="111" t="s">
        <v>302</v>
      </c>
      <c r="F74" s="110"/>
      <c r="G74" s="116">
        <v>15000</v>
      </c>
      <c r="H74" s="112" t="e">
        <f t="shared" si="0"/>
        <v>#REF!</v>
      </c>
      <c r="I74" s="123"/>
      <c r="J74" s="119"/>
    </row>
    <row r="75" spans="1:10" ht="15.75" customHeight="1" x14ac:dyDescent="0.25">
      <c r="A75" s="234" t="s">
        <v>366</v>
      </c>
      <c r="B75" s="206" t="s">
        <v>241</v>
      </c>
      <c r="C75" s="202">
        <v>44957</v>
      </c>
      <c r="D75" s="203" t="s">
        <v>127</v>
      </c>
      <c r="E75" s="203" t="s">
        <v>276</v>
      </c>
      <c r="F75" s="116"/>
      <c r="G75" s="116">
        <v>27480</v>
      </c>
      <c r="H75" s="112" t="e">
        <f t="shared" si="0"/>
        <v>#REF!</v>
      </c>
      <c r="I75" s="123"/>
      <c r="J75" s="119"/>
    </row>
    <row r="76" spans="1:10" ht="15.75" customHeight="1" x14ac:dyDescent="0.25">
      <c r="A76" s="234" t="s">
        <v>367</v>
      </c>
      <c r="B76" s="206" t="s">
        <v>242</v>
      </c>
      <c r="C76" s="202">
        <v>44957</v>
      </c>
      <c r="D76" s="203" t="s">
        <v>131</v>
      </c>
      <c r="E76" s="203" t="s">
        <v>277</v>
      </c>
      <c r="F76" s="116"/>
      <c r="G76" s="116">
        <v>109920</v>
      </c>
      <c r="H76" s="112" t="e">
        <f t="shared" si="0"/>
        <v>#REF!</v>
      </c>
      <c r="I76" s="123"/>
      <c r="J76" s="119" t="s">
        <v>410</v>
      </c>
    </row>
    <row r="77" spans="1:10" ht="15.75" customHeight="1" x14ac:dyDescent="0.25">
      <c r="A77" s="234" t="s">
        <v>368</v>
      </c>
      <c r="B77" s="115" t="s">
        <v>243</v>
      </c>
      <c r="C77" s="118">
        <v>44957</v>
      </c>
      <c r="D77" s="111" t="s">
        <v>135</v>
      </c>
      <c r="E77" s="111" t="s">
        <v>278</v>
      </c>
      <c r="F77" s="110"/>
      <c r="G77" s="116">
        <f>120000/2</f>
        <v>60000</v>
      </c>
      <c r="H77" s="112" t="e">
        <f t="shared" si="0"/>
        <v>#REF!</v>
      </c>
      <c r="I77" s="123"/>
      <c r="J77" s="119"/>
    </row>
    <row r="78" spans="1:10" ht="15.75" customHeight="1" x14ac:dyDescent="0.25">
      <c r="A78" s="234" t="s">
        <v>369</v>
      </c>
      <c r="B78" s="115" t="s">
        <v>244</v>
      </c>
      <c r="C78" s="118">
        <v>44957</v>
      </c>
      <c r="D78" s="111" t="s">
        <v>158</v>
      </c>
      <c r="E78" s="111" t="s">
        <v>279</v>
      </c>
      <c r="F78" s="110"/>
      <c r="G78" s="116">
        <v>17000</v>
      </c>
      <c r="H78" s="112" t="e">
        <f t="shared" si="0"/>
        <v>#REF!</v>
      </c>
      <c r="I78" s="123"/>
      <c r="J78" s="119"/>
    </row>
    <row r="79" spans="1:10" ht="15.75" customHeight="1" x14ac:dyDescent="0.25">
      <c r="A79" s="234" t="s">
        <v>370</v>
      </c>
      <c r="B79" s="115" t="s">
        <v>245</v>
      </c>
      <c r="C79" s="118">
        <v>44957</v>
      </c>
      <c r="D79" s="111" t="s">
        <v>114</v>
      </c>
      <c r="E79" s="111" t="s">
        <v>280</v>
      </c>
      <c r="F79" s="110"/>
      <c r="G79" s="116">
        <v>15000</v>
      </c>
      <c r="H79" s="112" t="e">
        <f t="shared" si="0"/>
        <v>#REF!</v>
      </c>
      <c r="I79" s="123"/>
      <c r="J79" s="119"/>
    </row>
    <row r="80" spans="1:10" ht="15.75" customHeight="1" x14ac:dyDescent="0.25">
      <c r="A80" s="234" t="s">
        <v>371</v>
      </c>
      <c r="B80" s="115" t="s">
        <v>246</v>
      </c>
      <c r="C80" s="118">
        <v>44957</v>
      </c>
      <c r="D80" s="111" t="s">
        <v>107</v>
      </c>
      <c r="E80" s="111" t="s">
        <v>281</v>
      </c>
      <c r="F80" s="110"/>
      <c r="G80" s="328">
        <v>6569.82</v>
      </c>
      <c r="H80" s="112" t="e">
        <f t="shared" si="0"/>
        <v>#REF!</v>
      </c>
      <c r="I80" s="123">
        <v>6503.78</v>
      </c>
      <c r="J80" s="119" t="s">
        <v>416</v>
      </c>
    </row>
    <row r="81" spans="1:10" ht="15.75" customHeight="1" x14ac:dyDescent="0.25">
      <c r="A81" s="234" t="s">
        <v>372</v>
      </c>
      <c r="B81" s="115" t="s">
        <v>247</v>
      </c>
      <c r="C81" s="118">
        <v>44957</v>
      </c>
      <c r="D81" s="111" t="s">
        <v>126</v>
      </c>
      <c r="E81" s="111" t="s">
        <v>282</v>
      </c>
      <c r="F81" s="110"/>
      <c r="G81" s="116">
        <v>85000</v>
      </c>
      <c r="H81" s="112" t="e">
        <f t="shared" ref="H81:H90" si="1">H80+F81-G81</f>
        <v>#REF!</v>
      </c>
      <c r="I81" s="123"/>
      <c r="J81" s="119"/>
    </row>
    <row r="82" spans="1:10" ht="15.75" customHeight="1" x14ac:dyDescent="0.25">
      <c r="A82" s="234" t="s">
        <v>373</v>
      </c>
      <c r="B82" s="115" t="s">
        <v>248</v>
      </c>
      <c r="C82" s="118">
        <v>44957</v>
      </c>
      <c r="D82" s="111" t="s">
        <v>126</v>
      </c>
      <c r="E82" s="111" t="s">
        <v>283</v>
      </c>
      <c r="F82" s="110"/>
      <c r="G82" s="116">
        <v>7448</v>
      </c>
      <c r="H82" s="112" t="e">
        <f t="shared" si="1"/>
        <v>#REF!</v>
      </c>
      <c r="I82" s="123"/>
      <c r="J82" s="119"/>
    </row>
    <row r="83" spans="1:10" ht="15.75" customHeight="1" x14ac:dyDescent="0.25">
      <c r="A83" s="234" t="s">
        <v>374</v>
      </c>
      <c r="B83" s="115" t="s">
        <v>249</v>
      </c>
      <c r="C83" s="118">
        <v>44957</v>
      </c>
      <c r="D83" s="111" t="s">
        <v>113</v>
      </c>
      <c r="E83" s="111" t="s">
        <v>284</v>
      </c>
      <c r="F83" s="110"/>
      <c r="G83" s="116">
        <v>6500</v>
      </c>
      <c r="H83" s="112" t="e">
        <f t="shared" si="1"/>
        <v>#REF!</v>
      </c>
      <c r="I83" s="123"/>
      <c r="J83" s="119"/>
    </row>
    <row r="84" spans="1:10" ht="15.75" customHeight="1" x14ac:dyDescent="0.25">
      <c r="A84" s="234" t="s">
        <v>375</v>
      </c>
      <c r="B84" s="115" t="s">
        <v>250</v>
      </c>
      <c r="C84" s="118">
        <v>44957</v>
      </c>
      <c r="D84" s="111" t="s">
        <v>133</v>
      </c>
      <c r="E84" s="111" t="s">
        <v>285</v>
      </c>
      <c r="F84" s="110"/>
      <c r="G84" s="116">
        <v>1284.06</v>
      </c>
      <c r="H84" s="112" t="e">
        <f t="shared" si="1"/>
        <v>#REF!</v>
      </c>
      <c r="I84" s="123"/>
      <c r="J84" s="119"/>
    </row>
    <row r="85" spans="1:10" ht="15.75" customHeight="1" x14ac:dyDescent="0.25">
      <c r="A85" s="234" t="s">
        <v>376</v>
      </c>
      <c r="B85" s="115" t="s">
        <v>169</v>
      </c>
      <c r="C85" s="118">
        <v>44938</v>
      </c>
      <c r="D85" s="111" t="s">
        <v>110</v>
      </c>
      <c r="E85" s="239" t="s">
        <v>165</v>
      </c>
      <c r="F85" s="110"/>
      <c r="G85" s="116">
        <v>2039</v>
      </c>
      <c r="H85" s="112" t="e">
        <f t="shared" si="1"/>
        <v>#REF!</v>
      </c>
      <c r="I85" s="123"/>
      <c r="J85" s="119"/>
    </row>
    <row r="86" spans="1:10" ht="15.75" customHeight="1" x14ac:dyDescent="0.25">
      <c r="A86" s="234" t="s">
        <v>377</v>
      </c>
      <c r="B86" s="115" t="s">
        <v>170</v>
      </c>
      <c r="C86" s="118">
        <v>44938</v>
      </c>
      <c r="D86" s="111" t="s">
        <v>110</v>
      </c>
      <c r="E86" s="239" t="s">
        <v>166</v>
      </c>
      <c r="F86" s="110"/>
      <c r="G86" s="116">
        <v>850</v>
      </c>
      <c r="H86" s="112" t="e">
        <f t="shared" si="1"/>
        <v>#REF!</v>
      </c>
      <c r="I86" s="123"/>
      <c r="J86" s="119"/>
    </row>
    <row r="87" spans="1:10" ht="15.75" customHeight="1" x14ac:dyDescent="0.25">
      <c r="A87" s="234" t="s">
        <v>378</v>
      </c>
      <c r="B87" s="115" t="s">
        <v>167</v>
      </c>
      <c r="C87" s="118">
        <v>44951</v>
      </c>
      <c r="D87" s="111" t="s">
        <v>110</v>
      </c>
      <c r="E87" s="239" t="s">
        <v>163</v>
      </c>
      <c r="F87" s="110"/>
      <c r="G87" s="116">
        <v>4538.3500000000004</v>
      </c>
      <c r="H87" s="112" t="e">
        <f t="shared" si="1"/>
        <v>#REF!</v>
      </c>
      <c r="I87" s="123"/>
      <c r="J87" s="119"/>
    </row>
    <row r="88" spans="1:10" ht="15.75" customHeight="1" x14ac:dyDescent="0.25">
      <c r="A88" s="234" t="s">
        <v>379</v>
      </c>
      <c r="B88" s="115" t="s">
        <v>168</v>
      </c>
      <c r="C88" s="118">
        <v>44952</v>
      </c>
      <c r="D88" s="111" t="s">
        <v>110</v>
      </c>
      <c r="E88" s="239" t="s">
        <v>164</v>
      </c>
      <c r="F88" s="110"/>
      <c r="G88" s="116">
        <v>187.37</v>
      </c>
      <c r="H88" s="112" t="e">
        <f t="shared" si="1"/>
        <v>#REF!</v>
      </c>
      <c r="I88" s="123"/>
      <c r="J88" s="119"/>
    </row>
    <row r="89" spans="1:10" ht="15.75" customHeight="1" x14ac:dyDescent="0.25">
      <c r="A89" s="234" t="s">
        <v>380</v>
      </c>
      <c r="B89" s="115" t="s">
        <v>172</v>
      </c>
      <c r="C89" s="118">
        <v>44957</v>
      </c>
      <c r="D89" s="111" t="s">
        <v>110</v>
      </c>
      <c r="E89" s="244" t="s">
        <v>173</v>
      </c>
      <c r="F89" s="110"/>
      <c r="G89" s="116">
        <v>2000</v>
      </c>
      <c r="H89" s="112" t="e">
        <f t="shared" si="1"/>
        <v>#REF!</v>
      </c>
      <c r="I89" s="123"/>
      <c r="J89" s="119"/>
    </row>
    <row r="90" spans="1:10" ht="15.75" customHeight="1" x14ac:dyDescent="0.25">
      <c r="A90" s="234">
        <v>278</v>
      </c>
      <c r="B90" s="115" t="s">
        <v>383</v>
      </c>
      <c r="C90" s="118">
        <v>44963</v>
      </c>
      <c r="D90" s="111" t="s">
        <v>130</v>
      </c>
      <c r="E90" s="111" t="s">
        <v>384</v>
      </c>
      <c r="F90" s="110">
        <v>4361820</v>
      </c>
      <c r="G90" s="116"/>
      <c r="H90" s="112" t="e">
        <f t="shared" si="1"/>
        <v>#REF!</v>
      </c>
      <c r="I90" s="123"/>
      <c r="J90" s="119"/>
    </row>
    <row r="91" spans="1:10" ht="15.75" customHeight="1" x14ac:dyDescent="0.25">
      <c r="A91" s="234"/>
      <c r="B91" s="115"/>
      <c r="C91" s="118"/>
      <c r="D91" s="111"/>
      <c r="E91" s="12"/>
      <c r="F91" s="110"/>
      <c r="G91" s="116"/>
      <c r="H91" s="112"/>
      <c r="I91" s="123"/>
      <c r="J91" s="119"/>
    </row>
    <row r="92" spans="1:10" ht="15.75" customHeight="1" x14ac:dyDescent="0.25">
      <c r="A92" s="114"/>
      <c r="B92" s="115"/>
      <c r="C92" s="118"/>
      <c r="D92" s="111"/>
      <c r="E92" s="12"/>
      <c r="F92" s="110"/>
      <c r="G92" s="215">
        <f>SUM(G12:G89)</f>
        <v>3131881.4200000004</v>
      </c>
      <c r="H92" s="112"/>
      <c r="I92" s="123"/>
      <c r="J92" s="119"/>
    </row>
    <row r="93" spans="1:10" ht="15.75" customHeight="1" x14ac:dyDescent="0.25">
      <c r="A93" s="114"/>
      <c r="B93" s="115"/>
      <c r="C93" s="118"/>
      <c r="D93" s="111"/>
      <c r="E93" s="111"/>
      <c r="F93" s="110"/>
      <c r="G93" s="116"/>
      <c r="H93" s="112"/>
      <c r="I93" s="123"/>
      <c r="J93" s="119"/>
    </row>
    <row r="94" spans="1:10" ht="15.75" customHeight="1" x14ac:dyDescent="0.25">
      <c r="A94" s="114"/>
      <c r="B94" s="115"/>
      <c r="C94" s="118"/>
      <c r="D94" s="111"/>
      <c r="E94" s="111"/>
      <c r="F94" s="110"/>
      <c r="G94" s="116"/>
      <c r="H94" s="112"/>
      <c r="I94" s="123"/>
      <c r="J94" s="119"/>
    </row>
    <row r="95" spans="1:10" ht="15.75" customHeight="1" x14ac:dyDescent="0.25">
      <c r="A95" s="102"/>
      <c r="B95" s="102"/>
      <c r="C95" s="121"/>
      <c r="D95" s="102"/>
      <c r="E95" s="102"/>
      <c r="F95" s="122"/>
      <c r="G95" s="193"/>
      <c r="H95" s="123"/>
      <c r="I95" s="123"/>
      <c r="J95" s="119"/>
    </row>
    <row r="96" spans="1:10" x14ac:dyDescent="0.25">
      <c r="A96" s="102"/>
      <c r="B96" s="102"/>
      <c r="C96" s="121"/>
      <c r="D96" s="102"/>
      <c r="E96" s="102"/>
      <c r="F96" s="102"/>
      <c r="G96" s="122"/>
      <c r="H96" s="122"/>
      <c r="I96" s="122"/>
    </row>
    <row r="97" spans="1:11" x14ac:dyDescent="0.25">
      <c r="A97" s="102"/>
      <c r="B97" s="102"/>
      <c r="C97" s="121"/>
      <c r="D97" s="102"/>
      <c r="E97" s="102"/>
      <c r="F97" s="102"/>
      <c r="G97" s="122"/>
      <c r="H97" s="123"/>
      <c r="I97" s="123"/>
    </row>
    <row r="98" spans="1:11" x14ac:dyDescent="0.25">
      <c r="A98" s="102"/>
      <c r="B98" s="102"/>
      <c r="C98" s="121"/>
      <c r="D98" s="102"/>
      <c r="E98" s="102"/>
      <c r="F98" s="102"/>
      <c r="G98" s="122"/>
      <c r="H98" s="123"/>
      <c r="I98" s="123"/>
    </row>
    <row r="99" spans="1:11" x14ac:dyDescent="0.25">
      <c r="A99" s="102"/>
      <c r="B99" s="102"/>
      <c r="C99" s="121"/>
      <c r="D99" s="102"/>
      <c r="E99" s="102"/>
      <c r="F99" s="102"/>
      <c r="G99" s="122"/>
      <c r="H99" s="123"/>
      <c r="I99" s="123"/>
    </row>
    <row r="100" spans="1:11" x14ac:dyDescent="0.25">
      <c r="A100" s="102"/>
      <c r="B100" s="102"/>
      <c r="C100" s="121"/>
      <c r="D100" s="102"/>
      <c r="E100" s="102"/>
      <c r="F100" s="102"/>
      <c r="G100" s="122"/>
      <c r="H100" s="123"/>
      <c r="I100" s="123"/>
    </row>
    <row r="101" spans="1:11" x14ac:dyDescent="0.25">
      <c r="A101" s="101" t="s">
        <v>76</v>
      </c>
      <c r="B101" s="101"/>
      <c r="C101" s="98"/>
      <c r="D101" s="98"/>
      <c r="E101" s="98"/>
      <c r="G101" s="117"/>
      <c r="J101" s="113"/>
      <c r="K101" s="117"/>
    </row>
    <row r="102" spans="1:11" x14ac:dyDescent="0.25">
      <c r="A102" s="101"/>
      <c r="B102" s="101"/>
      <c r="C102" s="98"/>
      <c r="D102" s="98"/>
      <c r="E102" s="98"/>
      <c r="K102" s="117"/>
    </row>
    <row r="103" spans="1:11" x14ac:dyDescent="0.25">
      <c r="A103" s="101"/>
      <c r="B103" s="101"/>
      <c r="C103" s="98"/>
      <c r="D103" s="98"/>
      <c r="E103" s="98"/>
      <c r="K103" s="117"/>
    </row>
    <row r="104" spans="1:11" x14ac:dyDescent="0.25">
      <c r="A104" s="101" t="s">
        <v>69</v>
      </c>
      <c r="B104" s="101"/>
      <c r="C104" s="98"/>
      <c r="D104" s="101" t="s">
        <v>70</v>
      </c>
      <c r="E104" s="98"/>
      <c r="F104" s="125"/>
      <c r="G104" s="126"/>
      <c r="K104" s="117"/>
    </row>
    <row r="105" spans="1:11" x14ac:dyDescent="0.25">
      <c r="A105" s="101" t="s">
        <v>71</v>
      </c>
      <c r="B105" s="101"/>
      <c r="C105" s="98"/>
      <c r="D105" s="359" t="s">
        <v>72</v>
      </c>
      <c r="E105" s="359"/>
      <c r="F105" s="125"/>
      <c r="G105" s="126"/>
      <c r="K105" s="117"/>
    </row>
    <row r="106" spans="1:11" x14ac:dyDescent="0.25">
      <c r="A106" s="101"/>
      <c r="B106" s="101"/>
      <c r="C106" s="98"/>
      <c r="D106" s="98"/>
      <c r="E106" s="98"/>
      <c r="G106" s="98"/>
      <c r="K106" s="117"/>
    </row>
    <row r="107" spans="1:11" x14ac:dyDescent="0.25">
      <c r="A107" s="101" t="s">
        <v>73</v>
      </c>
      <c r="B107" s="101"/>
      <c r="C107" s="98"/>
      <c r="D107" s="101" t="s">
        <v>74</v>
      </c>
      <c r="E107" s="98"/>
      <c r="F107" s="125"/>
      <c r="G107" s="98"/>
      <c r="H107" s="98"/>
      <c r="I107" s="98"/>
      <c r="K107" s="117"/>
    </row>
    <row r="108" spans="1:11" x14ac:dyDescent="0.25">
      <c r="A108" s="127" t="s">
        <v>71</v>
      </c>
      <c r="B108" s="127"/>
      <c r="C108" s="98"/>
      <c r="D108" s="359" t="s">
        <v>75</v>
      </c>
      <c r="E108" s="359"/>
      <c r="F108" s="101"/>
      <c r="G108" s="128"/>
      <c r="H108" s="101"/>
      <c r="I108" s="101"/>
      <c r="K108" s="117"/>
    </row>
    <row r="109" spans="1:11" x14ac:dyDescent="0.25">
      <c r="K109" s="117"/>
    </row>
    <row r="111" spans="1:11" ht="15.75" thickBot="1" x14ac:dyDescent="0.3"/>
    <row r="112" spans="1:11" x14ac:dyDescent="0.25">
      <c r="E112" s="367" t="s">
        <v>77</v>
      </c>
      <c r="H112" s="365">
        <f>F133</f>
        <v>0</v>
      </c>
      <c r="I112" s="325"/>
    </row>
    <row r="113" spans="1:11" ht="15.75" thickBot="1" x14ac:dyDescent="0.3">
      <c r="E113" s="368"/>
      <c r="H113" s="366"/>
      <c r="I113" s="325"/>
    </row>
    <row r="114" spans="1:11" ht="15.75" thickBot="1" x14ac:dyDescent="0.3"/>
    <row r="115" spans="1:11" ht="15.75" thickBot="1" x14ac:dyDescent="0.3">
      <c r="E115" s="132" t="s">
        <v>78</v>
      </c>
      <c r="H115" s="133">
        <f>H94-H112</f>
        <v>0</v>
      </c>
      <c r="I115" s="326"/>
    </row>
    <row r="116" spans="1:11" ht="15.75" thickBot="1" x14ac:dyDescent="0.3"/>
    <row r="117" spans="1:11" ht="48" x14ac:dyDescent="0.25">
      <c r="A117" s="105" t="s">
        <v>61</v>
      </c>
      <c r="B117" s="107" t="s">
        <v>62</v>
      </c>
      <c r="C117" s="107" t="s">
        <v>63</v>
      </c>
      <c r="D117" s="107" t="s">
        <v>64</v>
      </c>
      <c r="E117" s="107" t="s">
        <v>79</v>
      </c>
      <c r="F117" s="108" t="s">
        <v>51</v>
      </c>
      <c r="K117" s="129"/>
    </row>
    <row r="118" spans="1:11" x14ac:dyDescent="0.25">
      <c r="A118" s="134"/>
      <c r="B118" s="12"/>
      <c r="C118" s="12"/>
      <c r="D118" s="12"/>
      <c r="E118" s="12"/>
      <c r="F118" s="139"/>
      <c r="K118" s="129"/>
    </row>
    <row r="119" spans="1:11" x14ac:dyDescent="0.25">
      <c r="A119" s="134"/>
      <c r="B119" s="12"/>
      <c r="C119" s="12"/>
      <c r="D119" s="12"/>
      <c r="E119" s="12"/>
      <c r="F119" s="139"/>
      <c r="K119" s="129"/>
    </row>
    <row r="120" spans="1:11" x14ac:dyDescent="0.25">
      <c r="A120" s="134"/>
      <c r="B120" s="12"/>
      <c r="C120" s="12"/>
      <c r="D120" s="12"/>
      <c r="E120" s="12"/>
      <c r="F120" s="139"/>
      <c r="K120" s="129"/>
    </row>
    <row r="121" spans="1:11" x14ac:dyDescent="0.25">
      <c r="A121" s="134"/>
      <c r="B121" s="12"/>
      <c r="C121" s="12"/>
      <c r="D121" s="12"/>
      <c r="E121" s="12"/>
      <c r="F121" s="139"/>
      <c r="K121" s="129"/>
    </row>
    <row r="122" spans="1:11" x14ac:dyDescent="0.25">
      <c r="A122" s="134"/>
      <c r="B122" s="12"/>
      <c r="C122" s="12"/>
      <c r="D122" s="12"/>
      <c r="E122" s="12"/>
      <c r="F122" s="139"/>
      <c r="K122" s="129"/>
    </row>
    <row r="123" spans="1:11" x14ac:dyDescent="0.25">
      <c r="A123" s="134"/>
      <c r="B123" s="12"/>
      <c r="C123" s="12"/>
      <c r="D123" s="12"/>
      <c r="E123" s="12"/>
      <c r="F123" s="139"/>
      <c r="K123" s="129"/>
    </row>
    <row r="124" spans="1:11" x14ac:dyDescent="0.25">
      <c r="A124" s="134"/>
      <c r="B124" s="12"/>
      <c r="C124" s="12"/>
      <c r="D124" s="12"/>
      <c r="E124" s="12"/>
      <c r="F124" s="139"/>
      <c r="K124" s="129"/>
    </row>
    <row r="125" spans="1:11" x14ac:dyDescent="0.25">
      <c r="A125" s="134"/>
      <c r="B125" s="12"/>
      <c r="C125" s="12"/>
      <c r="D125" s="12"/>
      <c r="E125" s="12"/>
      <c r="F125" s="139"/>
      <c r="K125" s="129"/>
    </row>
    <row r="126" spans="1:11" x14ac:dyDescent="0.25">
      <c r="A126" s="134"/>
      <c r="B126" s="12"/>
      <c r="C126" s="12"/>
      <c r="D126" s="12"/>
      <c r="E126" s="12"/>
      <c r="F126" s="139"/>
      <c r="K126" s="129"/>
    </row>
    <row r="127" spans="1:11" x14ac:dyDescent="0.25">
      <c r="A127" s="134"/>
      <c r="B127" s="12"/>
      <c r="C127" s="12"/>
      <c r="D127" s="12"/>
      <c r="E127" s="12"/>
      <c r="F127" s="139"/>
      <c r="K127" s="129"/>
    </row>
    <row r="128" spans="1:11" x14ac:dyDescent="0.25">
      <c r="A128" s="134"/>
      <c r="B128" s="12"/>
      <c r="C128" s="12"/>
      <c r="D128" s="12"/>
      <c r="E128" s="12"/>
      <c r="F128" s="139"/>
      <c r="K128" s="129"/>
    </row>
    <row r="129" spans="1:11" x14ac:dyDescent="0.25">
      <c r="A129" s="134"/>
      <c r="B129" s="12"/>
      <c r="C129" s="12"/>
      <c r="D129" s="12"/>
      <c r="E129" s="12"/>
      <c r="F129" s="139"/>
      <c r="K129" s="129"/>
    </row>
    <row r="130" spans="1:11" x14ac:dyDescent="0.25">
      <c r="A130" s="134"/>
      <c r="B130" s="12"/>
      <c r="C130" s="12"/>
      <c r="D130" s="12"/>
      <c r="E130" s="12"/>
      <c r="F130" s="139"/>
      <c r="K130" s="129"/>
    </row>
    <row r="131" spans="1:11" x14ac:dyDescent="0.25">
      <c r="A131" s="134"/>
      <c r="B131" s="12"/>
      <c r="C131" s="12"/>
      <c r="D131" s="12"/>
      <c r="E131" s="12"/>
      <c r="F131" s="139"/>
      <c r="K131" s="129"/>
    </row>
    <row r="132" spans="1:11" x14ac:dyDescent="0.25">
      <c r="A132" s="134"/>
      <c r="B132" s="12"/>
      <c r="C132" s="12"/>
      <c r="D132" s="12"/>
      <c r="E132" s="12"/>
      <c r="F132" s="139"/>
      <c r="K132" s="129"/>
    </row>
    <row r="133" spans="1:11" ht="15.75" thickBot="1" x14ac:dyDescent="0.3">
      <c r="A133" s="135"/>
      <c r="B133" s="136"/>
      <c r="C133" s="136"/>
      <c r="D133" s="136"/>
      <c r="E133" s="137" t="s">
        <v>80</v>
      </c>
      <c r="F133" s="138">
        <f>SUM(F118:F132)</f>
        <v>0</v>
      </c>
      <c r="K133" s="129"/>
    </row>
    <row r="134" spans="1:11" x14ac:dyDescent="0.25">
      <c r="K134" s="129"/>
    </row>
    <row r="135" spans="1:11" x14ac:dyDescent="0.25">
      <c r="K135" s="129"/>
    </row>
    <row r="136" spans="1:11" x14ac:dyDescent="0.25">
      <c r="K136" s="129"/>
    </row>
    <row r="137" spans="1:11" x14ac:dyDescent="0.25">
      <c r="K137" s="129"/>
    </row>
    <row r="138" spans="1:11" x14ac:dyDescent="0.25">
      <c r="K138" s="129"/>
    </row>
    <row r="139" spans="1:11" x14ac:dyDescent="0.25">
      <c r="K139" s="129"/>
    </row>
    <row r="140" spans="1:11" x14ac:dyDescent="0.25">
      <c r="K140" s="129"/>
    </row>
    <row r="141" spans="1:11" x14ac:dyDescent="0.25">
      <c r="K141" s="129"/>
    </row>
    <row r="142" spans="1:11" x14ac:dyDescent="0.25">
      <c r="K142" s="129"/>
    </row>
    <row r="143" spans="1:11" x14ac:dyDescent="0.25">
      <c r="K143" s="129"/>
    </row>
    <row r="144" spans="1:11" x14ac:dyDescent="0.25">
      <c r="K144" s="129"/>
    </row>
    <row r="145" spans="11:11" x14ac:dyDescent="0.25">
      <c r="K145" s="129"/>
    </row>
    <row r="146" spans="11:11" x14ac:dyDescent="0.25">
      <c r="K146" s="129"/>
    </row>
    <row r="147" spans="11:11" x14ac:dyDescent="0.25">
      <c r="K147" s="129"/>
    </row>
    <row r="148" spans="11:11" x14ac:dyDescent="0.25">
      <c r="K148" s="129"/>
    </row>
    <row r="149" spans="11:11" x14ac:dyDescent="0.25">
      <c r="K149" s="129"/>
    </row>
    <row r="150" spans="11:11" x14ac:dyDescent="0.25">
      <c r="K150" s="129"/>
    </row>
    <row r="151" spans="11:11" x14ac:dyDescent="0.25">
      <c r="K151" s="129"/>
    </row>
    <row r="152" spans="11:11" x14ac:dyDescent="0.25">
      <c r="K152" s="129"/>
    </row>
    <row r="153" spans="11:11" x14ac:dyDescent="0.25">
      <c r="K153" s="129"/>
    </row>
    <row r="154" spans="11:11" x14ac:dyDescent="0.25">
      <c r="K154" s="129"/>
    </row>
    <row r="155" spans="11:11" x14ac:dyDescent="0.25">
      <c r="K155" s="129"/>
    </row>
    <row r="156" spans="11:11" x14ac:dyDescent="0.25">
      <c r="K156" s="129"/>
    </row>
    <row r="157" spans="11:11" x14ac:dyDescent="0.25">
      <c r="K157" s="129"/>
    </row>
    <row r="158" spans="11:11" x14ac:dyDescent="0.25">
      <c r="K158" s="129"/>
    </row>
    <row r="159" spans="11:11" x14ac:dyDescent="0.25">
      <c r="K159" s="129"/>
    </row>
    <row r="160" spans="11:11" x14ac:dyDescent="0.25">
      <c r="K160" s="129"/>
    </row>
    <row r="161" spans="11:11" x14ac:dyDescent="0.25">
      <c r="K161" s="129"/>
    </row>
    <row r="162" spans="11:11" x14ac:dyDescent="0.25">
      <c r="K162" s="129"/>
    </row>
    <row r="163" spans="11:11" x14ac:dyDescent="0.25">
      <c r="K163" s="129"/>
    </row>
    <row r="164" spans="11:11" x14ac:dyDescent="0.25">
      <c r="K164" s="129"/>
    </row>
    <row r="165" spans="11:11" x14ac:dyDescent="0.25">
      <c r="K165" s="129"/>
    </row>
  </sheetData>
  <mergeCells count="13">
    <mergeCell ref="A7:D7"/>
    <mergeCell ref="F7:H7"/>
    <mergeCell ref="A4:D4"/>
    <mergeCell ref="F4:H4"/>
    <mergeCell ref="A5:D5"/>
    <mergeCell ref="A6:D6"/>
    <mergeCell ref="F6:H6"/>
    <mergeCell ref="A8:D8"/>
    <mergeCell ref="F8:H8"/>
    <mergeCell ref="D105:E105"/>
    <mergeCell ref="D108:E108"/>
    <mergeCell ref="E112:E113"/>
    <mergeCell ref="H112:H113"/>
  </mergeCells>
  <pageMargins left="0.25" right="0.25" top="0.75" bottom="0.75" header="0.3" footer="0.3"/>
  <pageSetup paperSize="9" scale="89" fitToHeight="0" orientation="landscape" r:id="rId1"/>
  <rowBreaks count="1" manualBreakCount="1">
    <brk id="10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3"/>
  <sheetViews>
    <sheetView topLeftCell="A10" zoomScaleNormal="100" zoomScaleSheetLayoutView="90" workbookViewId="0">
      <selection activeCell="D45" sqref="D45"/>
    </sheetView>
  </sheetViews>
  <sheetFormatPr defaultRowHeight="15" x14ac:dyDescent="0.25"/>
  <cols>
    <col min="1" max="1" width="5.5703125" bestFit="1" customWidth="1"/>
    <col min="2" max="2" width="38.140625" bestFit="1" customWidth="1"/>
    <col min="3" max="3" width="36.7109375" bestFit="1" customWidth="1"/>
    <col min="4" max="4" width="12.7109375" bestFit="1" customWidth="1"/>
    <col min="5" max="5" width="13.140625" customWidth="1"/>
    <col min="6" max="6" width="12.7109375" bestFit="1" customWidth="1"/>
    <col min="7" max="7" width="13.28515625" customWidth="1"/>
    <col min="8" max="8" width="15.42578125" customWidth="1"/>
    <col min="9" max="9" width="14.42578125" customWidth="1"/>
    <col min="12" max="12" width="14.28515625" customWidth="1"/>
    <col min="13" max="13" width="15.42578125" customWidth="1"/>
    <col min="14" max="14" width="16.28515625" customWidth="1"/>
  </cols>
  <sheetData>
    <row r="1" spans="1:15" ht="18" x14ac:dyDescent="0.25">
      <c r="A1" s="376" t="s">
        <v>387</v>
      </c>
      <c r="B1" s="376"/>
      <c r="C1" s="376"/>
      <c r="D1" s="376"/>
      <c r="E1" s="376"/>
      <c r="F1" s="376"/>
      <c r="G1" s="376"/>
      <c r="H1" s="251"/>
      <c r="I1" s="252"/>
      <c r="J1" s="252"/>
      <c r="K1" s="252"/>
      <c r="L1" s="252"/>
      <c r="M1" s="252"/>
      <c r="N1" s="252"/>
      <c r="O1" s="252"/>
    </row>
    <row r="2" spans="1:15" x14ac:dyDescent="0.25">
      <c r="K2" s="253"/>
    </row>
    <row r="3" spans="1:15" ht="63" customHeight="1" x14ac:dyDescent="0.25">
      <c r="A3" s="254" t="s">
        <v>388</v>
      </c>
      <c r="B3" s="254" t="s">
        <v>389</v>
      </c>
      <c r="C3" s="255" t="s">
        <v>390</v>
      </c>
      <c r="D3" s="256" t="s">
        <v>391</v>
      </c>
      <c r="E3" s="256" t="s">
        <v>392</v>
      </c>
      <c r="F3" s="377" t="s">
        <v>393</v>
      </c>
      <c r="G3" s="378"/>
      <c r="H3" s="257" t="s">
        <v>394</v>
      </c>
      <c r="I3" s="350" t="s">
        <v>395</v>
      </c>
      <c r="J3" s="213" t="s">
        <v>396</v>
      </c>
      <c r="K3" s="258"/>
    </row>
    <row r="4" spans="1:15" x14ac:dyDescent="0.25">
      <c r="A4" s="259"/>
      <c r="B4" s="30"/>
      <c r="C4" s="260"/>
      <c r="D4" s="261"/>
      <c r="E4" s="261"/>
      <c r="F4" s="374"/>
      <c r="G4" s="375"/>
      <c r="H4" s="262"/>
      <c r="I4" s="263"/>
      <c r="J4" s="12"/>
      <c r="K4" s="264"/>
      <c r="L4" s="265"/>
      <c r="M4" s="265"/>
      <c r="N4" s="265"/>
      <c r="O4" s="265"/>
    </row>
    <row r="5" spans="1:15" x14ac:dyDescent="0.25">
      <c r="A5" s="259"/>
      <c r="B5" s="30"/>
      <c r="C5" s="44"/>
      <c r="D5" s="261"/>
      <c r="E5" s="261"/>
      <c r="F5" s="379"/>
      <c r="G5" s="380"/>
      <c r="H5" s="266"/>
      <c r="I5" s="263"/>
      <c r="J5" s="12"/>
      <c r="K5" s="264"/>
      <c r="L5" s="265"/>
      <c r="M5" s="265"/>
      <c r="N5" s="265"/>
      <c r="O5" s="265"/>
    </row>
    <row r="6" spans="1:15" x14ac:dyDescent="0.25">
      <c r="A6" s="259"/>
      <c r="B6" s="30"/>
      <c r="C6" s="44"/>
      <c r="D6" s="261"/>
      <c r="E6" s="261"/>
      <c r="F6" s="374"/>
      <c r="G6" s="375"/>
      <c r="H6" s="267"/>
      <c r="I6" s="263"/>
      <c r="J6" s="12"/>
      <c r="K6" s="264"/>
      <c r="L6" s="265"/>
      <c r="M6" s="265"/>
      <c r="N6" s="265"/>
      <c r="O6" s="265"/>
    </row>
    <row r="7" spans="1:15" ht="21.75" customHeight="1" x14ac:dyDescent="0.25">
      <c r="A7" s="268"/>
      <c r="B7" s="269"/>
      <c r="C7" s="44"/>
      <c r="D7" s="261"/>
      <c r="E7" s="261"/>
      <c r="F7" s="374"/>
      <c r="G7" s="375"/>
      <c r="H7" s="262"/>
      <c r="I7" s="263"/>
      <c r="J7" s="12"/>
      <c r="K7" s="265"/>
      <c r="L7" s="265"/>
      <c r="M7" s="265"/>
      <c r="N7" s="265"/>
      <c r="O7" s="265"/>
    </row>
    <row r="8" spans="1:15" x14ac:dyDescent="0.25">
      <c r="A8" s="347"/>
      <c r="B8" s="345"/>
      <c r="C8" s="270"/>
      <c r="D8" s="271"/>
      <c r="E8" s="5"/>
      <c r="F8" s="372"/>
      <c r="G8" s="373"/>
      <c r="H8" s="349"/>
      <c r="I8" s="263"/>
      <c r="J8" s="12"/>
      <c r="K8" s="265"/>
      <c r="L8" s="265"/>
      <c r="M8" s="265"/>
      <c r="N8" s="265"/>
      <c r="O8" s="265"/>
    </row>
    <row r="9" spans="1:15" x14ac:dyDescent="0.25">
      <c r="A9" s="347"/>
      <c r="B9" s="345"/>
      <c r="C9" s="270"/>
      <c r="D9" s="272"/>
      <c r="E9" s="5"/>
      <c r="F9" s="372"/>
      <c r="G9" s="373"/>
      <c r="H9" s="273"/>
      <c r="I9" s="263"/>
      <c r="J9" s="12"/>
      <c r="K9" s="265"/>
      <c r="L9" s="265"/>
      <c r="M9" s="265"/>
      <c r="N9" s="265"/>
      <c r="O9" s="265"/>
    </row>
    <row r="10" spans="1:15" x14ac:dyDescent="0.25">
      <c r="A10" s="310"/>
      <c r="B10" s="311"/>
      <c r="C10" s="270"/>
      <c r="D10" s="351"/>
      <c r="E10" s="5"/>
      <c r="F10" s="372"/>
      <c r="G10" s="373"/>
      <c r="H10" s="273"/>
      <c r="I10" s="263"/>
      <c r="J10" s="12"/>
      <c r="K10" s="265"/>
      <c r="L10" s="265"/>
      <c r="M10" s="265"/>
      <c r="N10" s="265"/>
      <c r="O10" s="265"/>
    </row>
    <row r="11" spans="1:15" x14ac:dyDescent="0.25">
      <c r="A11" s="348"/>
      <c r="B11" s="346"/>
      <c r="C11" s="48"/>
      <c r="D11" s="261"/>
      <c r="E11" s="261"/>
      <c r="F11" s="371"/>
      <c r="G11" s="371"/>
      <c r="H11" s="274"/>
      <c r="I11" s="263"/>
      <c r="J11" s="12"/>
      <c r="K11" s="265"/>
      <c r="L11" s="265"/>
      <c r="M11" s="265"/>
      <c r="N11" s="265"/>
      <c r="O11" s="265"/>
    </row>
    <row r="12" spans="1:15" x14ac:dyDescent="0.25">
      <c r="A12" s="348"/>
      <c r="B12" s="346"/>
      <c r="C12" s="12"/>
      <c r="D12" s="261"/>
      <c r="E12" s="261"/>
      <c r="F12" s="371"/>
      <c r="G12" s="371"/>
      <c r="H12" s="274"/>
      <c r="I12" s="263"/>
      <c r="J12" s="12"/>
      <c r="K12" s="265"/>
      <c r="L12" s="265"/>
      <c r="M12" s="265"/>
      <c r="N12" s="265"/>
      <c r="O12" s="265"/>
    </row>
    <row r="13" spans="1:15" x14ac:dyDescent="0.25">
      <c r="A13" s="12"/>
      <c r="B13" s="12"/>
      <c r="C13" s="12"/>
      <c r="D13" s="309"/>
      <c r="E13" s="309"/>
      <c r="F13" s="369"/>
      <c r="G13" s="370"/>
      <c r="H13" s="218"/>
      <c r="I13" s="12"/>
      <c r="J13" s="12"/>
      <c r="K13" s="265"/>
      <c r="L13" s="265"/>
      <c r="M13" s="265"/>
      <c r="N13" s="265"/>
      <c r="O13" s="265"/>
    </row>
  </sheetData>
  <mergeCells count="12">
    <mergeCell ref="F7:G7"/>
    <mergeCell ref="A1:G1"/>
    <mergeCell ref="F3:G3"/>
    <mergeCell ref="F4:G4"/>
    <mergeCell ref="F5:G5"/>
    <mergeCell ref="F6:G6"/>
    <mergeCell ref="F13:G13"/>
    <mergeCell ref="F11:G11"/>
    <mergeCell ref="F12:G12"/>
    <mergeCell ref="F8:G8"/>
    <mergeCell ref="F9:G9"/>
    <mergeCell ref="F10:G10"/>
  </mergeCells>
  <pageMargins left="0.70866141732283472" right="0.70866141732283472" top="0.74803149606299213" bottom="0.74803149606299213" header="0.31496062992125984" footer="0.31496062992125984"/>
  <pageSetup scale="82" orientation="landscape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5"/>
  <sheetViews>
    <sheetView workbookViewId="0">
      <selection activeCell="D18" sqref="D18"/>
    </sheetView>
  </sheetViews>
  <sheetFormatPr defaultRowHeight="15" x14ac:dyDescent="0.25"/>
  <cols>
    <col min="1" max="1" width="6.140625" customWidth="1"/>
    <col min="2" max="2" width="27.28515625" customWidth="1"/>
    <col min="3" max="3" width="17.85546875" customWidth="1"/>
    <col min="4" max="4" width="16.140625" customWidth="1"/>
    <col min="5" max="5" width="16" customWidth="1"/>
    <col min="6" max="6" width="13.7109375" customWidth="1"/>
    <col min="7" max="7" width="13.5703125" customWidth="1"/>
    <col min="8" max="8" width="12.5703125" customWidth="1"/>
    <col min="9" max="9" width="11" customWidth="1"/>
    <col min="10" max="10" width="11.5703125" customWidth="1"/>
    <col min="12" max="12" width="15.7109375" customWidth="1"/>
    <col min="13" max="13" width="11.5703125" customWidth="1"/>
    <col min="14" max="14" width="12.7109375" customWidth="1"/>
  </cols>
  <sheetData>
    <row r="1" spans="1:18" x14ac:dyDescent="0.25">
      <c r="A1" s="275"/>
      <c r="B1" s="276"/>
      <c r="C1" s="276"/>
      <c r="D1" s="276"/>
      <c r="E1" s="276"/>
      <c r="F1" s="276"/>
      <c r="G1" s="276"/>
      <c r="H1" s="277"/>
    </row>
    <row r="2" spans="1:18" ht="27.95" customHeight="1" x14ac:dyDescent="0.25">
      <c r="A2" s="278"/>
      <c r="B2" s="279"/>
      <c r="C2" s="279"/>
      <c r="D2" s="279"/>
      <c r="E2" s="279"/>
      <c r="F2" s="280"/>
      <c r="G2" s="279"/>
      <c r="J2" s="253"/>
    </row>
    <row r="3" spans="1:18" ht="16.5" customHeight="1" x14ac:dyDescent="0.25">
      <c r="A3" s="376" t="s">
        <v>397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</row>
    <row r="4" spans="1:18" ht="22.5" customHeight="1" x14ac:dyDescent="0.25">
      <c r="A4" s="381"/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</row>
    <row r="5" spans="1:18" ht="38.25" x14ac:dyDescent="0.25">
      <c r="A5" s="281" t="s">
        <v>388</v>
      </c>
      <c r="B5" s="281" t="s">
        <v>398</v>
      </c>
      <c r="C5" s="281" t="s">
        <v>399</v>
      </c>
      <c r="D5" s="282" t="s">
        <v>391</v>
      </c>
      <c r="E5" s="282" t="s">
        <v>392</v>
      </c>
      <c r="F5" s="282" t="s">
        <v>19</v>
      </c>
      <c r="G5" s="283" t="s">
        <v>400</v>
      </c>
      <c r="H5" s="284" t="s">
        <v>401</v>
      </c>
      <c r="I5" s="284" t="s">
        <v>402</v>
      </c>
      <c r="J5" s="285" t="s">
        <v>403</v>
      </c>
      <c r="K5" s="285" t="s">
        <v>404</v>
      </c>
      <c r="L5" s="285" t="s">
        <v>404</v>
      </c>
      <c r="M5" s="285" t="s">
        <v>405</v>
      </c>
      <c r="N5" s="285" t="s">
        <v>28</v>
      </c>
      <c r="R5">
        <v>16</v>
      </c>
    </row>
    <row r="6" spans="1:18" x14ac:dyDescent="0.25">
      <c r="A6" s="286"/>
      <c r="B6" s="287"/>
      <c r="C6" s="288"/>
      <c r="D6" s="50"/>
      <c r="E6" s="50"/>
      <c r="F6" s="289"/>
      <c r="G6" s="290"/>
      <c r="H6" s="290"/>
      <c r="I6" s="290"/>
      <c r="J6" s="290"/>
      <c r="K6" s="290"/>
      <c r="L6" s="290"/>
      <c r="M6" s="290"/>
      <c r="N6" s="13"/>
    </row>
    <row r="7" spans="1:18" ht="18" customHeight="1" x14ac:dyDescent="0.25">
      <c r="A7" s="291"/>
      <c r="B7" s="30"/>
      <c r="C7" s="292"/>
      <c r="D7" s="293"/>
      <c r="E7" s="294"/>
      <c r="F7" s="296"/>
      <c r="G7" s="295"/>
      <c r="H7" s="295">
        <f>F7+G7</f>
        <v>0</v>
      </c>
      <c r="I7" s="296">
        <f>+F7*0.15</f>
        <v>0</v>
      </c>
      <c r="J7" s="296">
        <f t="shared" ref="J7:J14" si="0">H7+I7</f>
        <v>0</v>
      </c>
      <c r="K7" s="31"/>
      <c r="L7" s="31"/>
      <c r="M7" s="296">
        <f t="shared" ref="M7:M14" si="1">(H7+I7)*K7</f>
        <v>0</v>
      </c>
      <c r="N7" s="297"/>
    </row>
    <row r="8" spans="1:18" ht="19.5" customHeight="1" x14ac:dyDescent="0.25">
      <c r="A8" s="291"/>
      <c r="B8" s="30"/>
      <c r="C8" s="292"/>
      <c r="D8" s="293"/>
      <c r="E8" s="294"/>
      <c r="F8" s="296"/>
      <c r="G8" s="296"/>
      <c r="H8" s="296">
        <f t="shared" ref="H8:H14" si="2">F8+G8</f>
        <v>0</v>
      </c>
      <c r="I8" s="296">
        <f t="shared" ref="I8:I14" si="3">+F8*0.15</f>
        <v>0</v>
      </c>
      <c r="J8" s="296">
        <f t="shared" si="0"/>
        <v>0</v>
      </c>
      <c r="K8" s="31"/>
      <c r="L8" s="31"/>
      <c r="M8" s="296">
        <f t="shared" si="1"/>
        <v>0</v>
      </c>
      <c r="N8" s="298"/>
    </row>
    <row r="9" spans="1:18" ht="21.75" customHeight="1" x14ac:dyDescent="0.25">
      <c r="A9" s="291"/>
      <c r="B9" s="30"/>
      <c r="C9" s="292"/>
      <c r="D9" s="293"/>
      <c r="E9" s="294"/>
      <c r="F9" s="296"/>
      <c r="G9" s="296"/>
      <c r="H9" s="296">
        <f t="shared" si="2"/>
        <v>0</v>
      </c>
      <c r="I9" s="296">
        <f t="shared" si="3"/>
        <v>0</v>
      </c>
      <c r="J9" s="296">
        <f t="shared" si="0"/>
        <v>0</v>
      </c>
      <c r="K9" s="31"/>
      <c r="L9" s="31"/>
      <c r="M9" s="296">
        <f t="shared" si="1"/>
        <v>0</v>
      </c>
      <c r="N9" s="298"/>
    </row>
    <row r="10" spans="1:18" ht="16.5" customHeight="1" x14ac:dyDescent="0.25">
      <c r="A10" s="291"/>
      <c r="B10" s="30"/>
      <c r="C10" s="292"/>
      <c r="D10" s="293"/>
      <c r="E10" s="294"/>
      <c r="F10" s="296"/>
      <c r="G10" s="296"/>
      <c r="H10" s="296">
        <f t="shared" si="2"/>
        <v>0</v>
      </c>
      <c r="I10" s="296">
        <f t="shared" si="3"/>
        <v>0</v>
      </c>
      <c r="J10" s="296">
        <f t="shared" si="0"/>
        <v>0</v>
      </c>
      <c r="K10" s="31"/>
      <c r="L10" s="31"/>
      <c r="M10" s="296">
        <f t="shared" si="1"/>
        <v>0</v>
      </c>
      <c r="N10" s="298"/>
    </row>
    <row r="11" spans="1:18" ht="17.25" customHeight="1" x14ac:dyDescent="0.25">
      <c r="A11" s="291"/>
      <c r="B11" s="30"/>
      <c r="C11" s="5"/>
      <c r="D11" s="299"/>
      <c r="E11" s="299"/>
      <c r="F11" s="296"/>
      <c r="G11" s="296"/>
      <c r="H11" s="296">
        <f t="shared" si="2"/>
        <v>0</v>
      </c>
      <c r="I11" s="296">
        <f t="shared" si="3"/>
        <v>0</v>
      </c>
      <c r="J11" s="296">
        <f t="shared" si="0"/>
        <v>0</v>
      </c>
      <c r="K11" s="31"/>
      <c r="L11" s="31"/>
      <c r="M11" s="296">
        <f t="shared" si="1"/>
        <v>0</v>
      </c>
      <c r="N11" s="298"/>
    </row>
    <row r="12" spans="1:18" ht="18" customHeight="1" x14ac:dyDescent="0.25">
      <c r="A12" s="291"/>
      <c r="B12" s="30"/>
      <c r="C12" s="292"/>
      <c r="D12" s="293"/>
      <c r="E12" s="294"/>
      <c r="F12" s="296"/>
      <c r="G12" s="296"/>
      <c r="H12" s="296">
        <f t="shared" si="2"/>
        <v>0</v>
      </c>
      <c r="I12" s="296">
        <f t="shared" si="3"/>
        <v>0</v>
      </c>
      <c r="J12" s="296">
        <f t="shared" si="0"/>
        <v>0</v>
      </c>
      <c r="K12" s="31"/>
      <c r="L12" s="31"/>
      <c r="M12" s="296">
        <f t="shared" si="1"/>
        <v>0</v>
      </c>
      <c r="N12" s="298"/>
    </row>
    <row r="13" spans="1:18" ht="16.5" customHeight="1" x14ac:dyDescent="0.25">
      <c r="A13" s="291"/>
      <c r="B13" s="30"/>
      <c r="C13" s="61"/>
      <c r="D13" s="300"/>
      <c r="E13" s="300"/>
      <c r="F13" s="296"/>
      <c r="G13" s="296"/>
      <c r="H13" s="296">
        <f t="shared" si="2"/>
        <v>0</v>
      </c>
      <c r="I13" s="296">
        <f t="shared" si="3"/>
        <v>0</v>
      </c>
      <c r="J13" s="296">
        <f t="shared" si="0"/>
        <v>0</v>
      </c>
      <c r="K13" s="31"/>
      <c r="L13" s="31"/>
      <c r="M13" s="296">
        <f t="shared" si="1"/>
        <v>0</v>
      </c>
      <c r="N13" s="298"/>
    </row>
    <row r="14" spans="1:18" ht="17.25" customHeight="1" x14ac:dyDescent="0.25">
      <c r="A14" s="301">
        <v>1.8</v>
      </c>
      <c r="B14" s="302" t="s">
        <v>406</v>
      </c>
      <c r="C14" s="303"/>
      <c r="D14" s="304"/>
      <c r="E14" s="304"/>
      <c r="F14" s="305"/>
      <c r="G14" s="305"/>
      <c r="H14" s="305">
        <f t="shared" si="2"/>
        <v>0</v>
      </c>
      <c r="I14" s="305">
        <f t="shared" si="3"/>
        <v>0</v>
      </c>
      <c r="J14" s="305">
        <f t="shared" si="0"/>
        <v>0</v>
      </c>
      <c r="K14" s="306"/>
      <c r="L14" s="306"/>
      <c r="M14" s="305">
        <f t="shared" si="1"/>
        <v>0</v>
      </c>
      <c r="N14" s="307"/>
    </row>
    <row r="15" spans="1:18" x14ac:dyDescent="0.25">
      <c r="J15" s="253"/>
    </row>
  </sheetData>
  <mergeCells count="2">
    <mergeCell ref="A3:N3"/>
    <mergeCell ref="A4:N4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20"/>
  <sheetViews>
    <sheetView workbookViewId="0">
      <selection activeCell="D9" sqref="D9:E9"/>
    </sheetView>
  </sheetViews>
  <sheetFormatPr defaultColWidth="11.42578125" defaultRowHeight="14.25" x14ac:dyDescent="0.2"/>
  <cols>
    <col min="1" max="2" width="13.5703125" style="163" customWidth="1"/>
    <col min="3" max="3" width="13.85546875" style="163" customWidth="1"/>
    <col min="4" max="4" width="4.42578125" style="163" customWidth="1"/>
    <col min="5" max="5" width="21.42578125" style="163" customWidth="1"/>
    <col min="6" max="6" width="22.5703125" style="163" customWidth="1"/>
    <col min="7" max="7" width="10.5703125" style="163" customWidth="1"/>
    <col min="8" max="8" width="11.85546875" style="163" customWidth="1"/>
    <col min="9" max="9" width="12.42578125" style="163" customWidth="1"/>
    <col min="10" max="10" width="5.42578125" style="163" customWidth="1"/>
    <col min="11" max="11" width="11.5703125" style="163" customWidth="1"/>
    <col min="12" max="12" width="5.85546875" style="163" customWidth="1"/>
    <col min="13" max="13" width="11.42578125" style="163" customWidth="1"/>
    <col min="14" max="255" width="11.42578125" style="163"/>
    <col min="256" max="256" width="13.5703125" style="163" customWidth="1"/>
    <col min="257" max="257" width="13.85546875" style="163" customWidth="1"/>
    <col min="258" max="258" width="16.85546875" style="163" customWidth="1"/>
    <col min="259" max="259" width="21.5703125" style="163" customWidth="1"/>
    <col min="260" max="260" width="4.42578125" style="163" customWidth="1"/>
    <col min="261" max="261" width="32.85546875" style="163" customWidth="1"/>
    <col min="262" max="262" width="22.5703125" style="163" customWidth="1"/>
    <col min="263" max="263" width="10.5703125" style="163" customWidth="1"/>
    <col min="264" max="264" width="11.85546875" style="163" customWidth="1"/>
    <col min="265" max="265" width="12.42578125" style="163" customWidth="1"/>
    <col min="266" max="266" width="5.42578125" style="163" customWidth="1"/>
    <col min="267" max="267" width="11.5703125" style="163" customWidth="1"/>
    <col min="268" max="268" width="5.85546875" style="163" customWidth="1"/>
    <col min="269" max="269" width="11.42578125" style="163" customWidth="1"/>
    <col min="270" max="511" width="11.42578125" style="163"/>
    <col min="512" max="512" width="13.5703125" style="163" customWidth="1"/>
    <col min="513" max="513" width="13.85546875" style="163" customWidth="1"/>
    <col min="514" max="514" width="16.85546875" style="163" customWidth="1"/>
    <col min="515" max="515" width="21.5703125" style="163" customWidth="1"/>
    <col min="516" max="516" width="4.42578125" style="163" customWidth="1"/>
    <col min="517" max="517" width="32.85546875" style="163" customWidth="1"/>
    <col min="518" max="518" width="22.5703125" style="163" customWidth="1"/>
    <col min="519" max="519" width="10.5703125" style="163" customWidth="1"/>
    <col min="520" max="520" width="11.85546875" style="163" customWidth="1"/>
    <col min="521" max="521" width="12.42578125" style="163" customWidth="1"/>
    <col min="522" max="522" width="5.42578125" style="163" customWidth="1"/>
    <col min="523" max="523" width="11.5703125" style="163" customWidth="1"/>
    <col min="524" max="524" width="5.85546875" style="163" customWidth="1"/>
    <col min="525" max="525" width="11.42578125" style="163" customWidth="1"/>
    <col min="526" max="767" width="11.42578125" style="163"/>
    <col min="768" max="768" width="13.5703125" style="163" customWidth="1"/>
    <col min="769" max="769" width="13.85546875" style="163" customWidth="1"/>
    <col min="770" max="770" width="16.85546875" style="163" customWidth="1"/>
    <col min="771" max="771" width="21.5703125" style="163" customWidth="1"/>
    <col min="772" max="772" width="4.42578125" style="163" customWidth="1"/>
    <col min="773" max="773" width="32.85546875" style="163" customWidth="1"/>
    <col min="774" max="774" width="22.5703125" style="163" customWidth="1"/>
    <col min="775" max="775" width="10.5703125" style="163" customWidth="1"/>
    <col min="776" max="776" width="11.85546875" style="163" customWidth="1"/>
    <col min="777" max="777" width="12.42578125" style="163" customWidth="1"/>
    <col min="778" max="778" width="5.42578125" style="163" customWidth="1"/>
    <col min="779" max="779" width="11.5703125" style="163" customWidth="1"/>
    <col min="780" max="780" width="5.85546875" style="163" customWidth="1"/>
    <col min="781" max="781" width="11.42578125" style="163" customWidth="1"/>
    <col min="782" max="1023" width="11.42578125" style="163"/>
    <col min="1024" max="1024" width="13.5703125" style="163" customWidth="1"/>
    <col min="1025" max="1025" width="13.85546875" style="163" customWidth="1"/>
    <col min="1026" max="1026" width="16.85546875" style="163" customWidth="1"/>
    <col min="1027" max="1027" width="21.5703125" style="163" customWidth="1"/>
    <col min="1028" max="1028" width="4.42578125" style="163" customWidth="1"/>
    <col min="1029" max="1029" width="32.85546875" style="163" customWidth="1"/>
    <col min="1030" max="1030" width="22.5703125" style="163" customWidth="1"/>
    <col min="1031" max="1031" width="10.5703125" style="163" customWidth="1"/>
    <col min="1032" max="1032" width="11.85546875" style="163" customWidth="1"/>
    <col min="1033" max="1033" width="12.42578125" style="163" customWidth="1"/>
    <col min="1034" max="1034" width="5.42578125" style="163" customWidth="1"/>
    <col min="1035" max="1035" width="11.5703125" style="163" customWidth="1"/>
    <col min="1036" max="1036" width="5.85546875" style="163" customWidth="1"/>
    <col min="1037" max="1037" width="11.42578125" style="163" customWidth="1"/>
    <col min="1038" max="1279" width="11.42578125" style="163"/>
    <col min="1280" max="1280" width="13.5703125" style="163" customWidth="1"/>
    <col min="1281" max="1281" width="13.85546875" style="163" customWidth="1"/>
    <col min="1282" max="1282" width="16.85546875" style="163" customWidth="1"/>
    <col min="1283" max="1283" width="21.5703125" style="163" customWidth="1"/>
    <col min="1284" max="1284" width="4.42578125" style="163" customWidth="1"/>
    <col min="1285" max="1285" width="32.85546875" style="163" customWidth="1"/>
    <col min="1286" max="1286" width="22.5703125" style="163" customWidth="1"/>
    <col min="1287" max="1287" width="10.5703125" style="163" customWidth="1"/>
    <col min="1288" max="1288" width="11.85546875" style="163" customWidth="1"/>
    <col min="1289" max="1289" width="12.42578125" style="163" customWidth="1"/>
    <col min="1290" max="1290" width="5.42578125" style="163" customWidth="1"/>
    <col min="1291" max="1291" width="11.5703125" style="163" customWidth="1"/>
    <col min="1292" max="1292" width="5.85546875" style="163" customWidth="1"/>
    <col min="1293" max="1293" width="11.42578125" style="163" customWidth="1"/>
    <col min="1294" max="1535" width="11.42578125" style="163"/>
    <col min="1536" max="1536" width="13.5703125" style="163" customWidth="1"/>
    <col min="1537" max="1537" width="13.85546875" style="163" customWidth="1"/>
    <col min="1538" max="1538" width="16.85546875" style="163" customWidth="1"/>
    <col min="1539" max="1539" width="21.5703125" style="163" customWidth="1"/>
    <col min="1540" max="1540" width="4.42578125" style="163" customWidth="1"/>
    <col min="1541" max="1541" width="32.85546875" style="163" customWidth="1"/>
    <col min="1542" max="1542" width="22.5703125" style="163" customWidth="1"/>
    <col min="1543" max="1543" width="10.5703125" style="163" customWidth="1"/>
    <col min="1544" max="1544" width="11.85546875" style="163" customWidth="1"/>
    <col min="1545" max="1545" width="12.42578125" style="163" customWidth="1"/>
    <col min="1546" max="1546" width="5.42578125" style="163" customWidth="1"/>
    <col min="1547" max="1547" width="11.5703125" style="163" customWidth="1"/>
    <col min="1548" max="1548" width="5.85546875" style="163" customWidth="1"/>
    <col min="1549" max="1549" width="11.42578125" style="163" customWidth="1"/>
    <col min="1550" max="1791" width="11.42578125" style="163"/>
    <col min="1792" max="1792" width="13.5703125" style="163" customWidth="1"/>
    <col min="1793" max="1793" width="13.85546875" style="163" customWidth="1"/>
    <col min="1794" max="1794" width="16.85546875" style="163" customWidth="1"/>
    <col min="1795" max="1795" width="21.5703125" style="163" customWidth="1"/>
    <col min="1796" max="1796" width="4.42578125" style="163" customWidth="1"/>
    <col min="1797" max="1797" width="32.85546875" style="163" customWidth="1"/>
    <col min="1798" max="1798" width="22.5703125" style="163" customWidth="1"/>
    <col min="1799" max="1799" width="10.5703125" style="163" customWidth="1"/>
    <col min="1800" max="1800" width="11.85546875" style="163" customWidth="1"/>
    <col min="1801" max="1801" width="12.42578125" style="163" customWidth="1"/>
    <col min="1802" max="1802" width="5.42578125" style="163" customWidth="1"/>
    <col min="1803" max="1803" width="11.5703125" style="163" customWidth="1"/>
    <col min="1804" max="1804" width="5.85546875" style="163" customWidth="1"/>
    <col min="1805" max="1805" width="11.42578125" style="163" customWidth="1"/>
    <col min="1806" max="2047" width="11.42578125" style="163"/>
    <col min="2048" max="2048" width="13.5703125" style="163" customWidth="1"/>
    <col min="2049" max="2049" width="13.85546875" style="163" customWidth="1"/>
    <col min="2050" max="2050" width="16.85546875" style="163" customWidth="1"/>
    <col min="2051" max="2051" width="21.5703125" style="163" customWidth="1"/>
    <col min="2052" max="2052" width="4.42578125" style="163" customWidth="1"/>
    <col min="2053" max="2053" width="32.85546875" style="163" customWidth="1"/>
    <col min="2054" max="2054" width="22.5703125" style="163" customWidth="1"/>
    <col min="2055" max="2055" width="10.5703125" style="163" customWidth="1"/>
    <col min="2056" max="2056" width="11.85546875" style="163" customWidth="1"/>
    <col min="2057" max="2057" width="12.42578125" style="163" customWidth="1"/>
    <col min="2058" max="2058" width="5.42578125" style="163" customWidth="1"/>
    <col min="2059" max="2059" width="11.5703125" style="163" customWidth="1"/>
    <col min="2060" max="2060" width="5.85546875" style="163" customWidth="1"/>
    <col min="2061" max="2061" width="11.42578125" style="163" customWidth="1"/>
    <col min="2062" max="2303" width="11.42578125" style="163"/>
    <col min="2304" max="2304" width="13.5703125" style="163" customWidth="1"/>
    <col min="2305" max="2305" width="13.85546875" style="163" customWidth="1"/>
    <col min="2306" max="2306" width="16.85546875" style="163" customWidth="1"/>
    <col min="2307" max="2307" width="21.5703125" style="163" customWidth="1"/>
    <col min="2308" max="2308" width="4.42578125" style="163" customWidth="1"/>
    <col min="2309" max="2309" width="32.85546875" style="163" customWidth="1"/>
    <col min="2310" max="2310" width="22.5703125" style="163" customWidth="1"/>
    <col min="2311" max="2311" width="10.5703125" style="163" customWidth="1"/>
    <col min="2312" max="2312" width="11.85546875" style="163" customWidth="1"/>
    <col min="2313" max="2313" width="12.42578125" style="163" customWidth="1"/>
    <col min="2314" max="2314" width="5.42578125" style="163" customWidth="1"/>
    <col min="2315" max="2315" width="11.5703125" style="163" customWidth="1"/>
    <col min="2316" max="2316" width="5.85546875" style="163" customWidth="1"/>
    <col min="2317" max="2317" width="11.42578125" style="163" customWidth="1"/>
    <col min="2318" max="2559" width="11.42578125" style="163"/>
    <col min="2560" max="2560" width="13.5703125" style="163" customWidth="1"/>
    <col min="2561" max="2561" width="13.85546875" style="163" customWidth="1"/>
    <col min="2562" max="2562" width="16.85546875" style="163" customWidth="1"/>
    <col min="2563" max="2563" width="21.5703125" style="163" customWidth="1"/>
    <col min="2564" max="2564" width="4.42578125" style="163" customWidth="1"/>
    <col min="2565" max="2565" width="32.85546875" style="163" customWidth="1"/>
    <col min="2566" max="2566" width="22.5703125" style="163" customWidth="1"/>
    <col min="2567" max="2567" width="10.5703125" style="163" customWidth="1"/>
    <col min="2568" max="2568" width="11.85546875" style="163" customWidth="1"/>
    <col min="2569" max="2569" width="12.42578125" style="163" customWidth="1"/>
    <col min="2570" max="2570" width="5.42578125" style="163" customWidth="1"/>
    <col min="2571" max="2571" width="11.5703125" style="163" customWidth="1"/>
    <col min="2572" max="2572" width="5.85546875" style="163" customWidth="1"/>
    <col min="2573" max="2573" width="11.42578125" style="163" customWidth="1"/>
    <col min="2574" max="2815" width="11.42578125" style="163"/>
    <col min="2816" max="2816" width="13.5703125" style="163" customWidth="1"/>
    <col min="2817" max="2817" width="13.85546875" style="163" customWidth="1"/>
    <col min="2818" max="2818" width="16.85546875" style="163" customWidth="1"/>
    <col min="2819" max="2819" width="21.5703125" style="163" customWidth="1"/>
    <col min="2820" max="2820" width="4.42578125" style="163" customWidth="1"/>
    <col min="2821" max="2821" width="32.85546875" style="163" customWidth="1"/>
    <col min="2822" max="2822" width="22.5703125" style="163" customWidth="1"/>
    <col min="2823" max="2823" width="10.5703125" style="163" customWidth="1"/>
    <col min="2824" max="2824" width="11.85546875" style="163" customWidth="1"/>
    <col min="2825" max="2825" width="12.42578125" style="163" customWidth="1"/>
    <col min="2826" max="2826" width="5.42578125" style="163" customWidth="1"/>
    <col min="2827" max="2827" width="11.5703125" style="163" customWidth="1"/>
    <col min="2828" max="2828" width="5.85546875" style="163" customWidth="1"/>
    <col min="2829" max="2829" width="11.42578125" style="163" customWidth="1"/>
    <col min="2830" max="3071" width="11.42578125" style="163"/>
    <col min="3072" max="3072" width="13.5703125" style="163" customWidth="1"/>
    <col min="3073" max="3073" width="13.85546875" style="163" customWidth="1"/>
    <col min="3074" max="3074" width="16.85546875" style="163" customWidth="1"/>
    <col min="3075" max="3075" width="21.5703125" style="163" customWidth="1"/>
    <col min="3076" max="3076" width="4.42578125" style="163" customWidth="1"/>
    <col min="3077" max="3077" width="32.85546875" style="163" customWidth="1"/>
    <col min="3078" max="3078" width="22.5703125" style="163" customWidth="1"/>
    <col min="3079" max="3079" width="10.5703125" style="163" customWidth="1"/>
    <col min="3080" max="3080" width="11.85546875" style="163" customWidth="1"/>
    <col min="3081" max="3081" width="12.42578125" style="163" customWidth="1"/>
    <col min="3082" max="3082" width="5.42578125" style="163" customWidth="1"/>
    <col min="3083" max="3083" width="11.5703125" style="163" customWidth="1"/>
    <col min="3084" max="3084" width="5.85546875" style="163" customWidth="1"/>
    <col min="3085" max="3085" width="11.42578125" style="163" customWidth="1"/>
    <col min="3086" max="3327" width="11.42578125" style="163"/>
    <col min="3328" max="3328" width="13.5703125" style="163" customWidth="1"/>
    <col min="3329" max="3329" width="13.85546875" style="163" customWidth="1"/>
    <col min="3330" max="3330" width="16.85546875" style="163" customWidth="1"/>
    <col min="3331" max="3331" width="21.5703125" style="163" customWidth="1"/>
    <col min="3332" max="3332" width="4.42578125" style="163" customWidth="1"/>
    <col min="3333" max="3333" width="32.85546875" style="163" customWidth="1"/>
    <col min="3334" max="3334" width="22.5703125" style="163" customWidth="1"/>
    <col min="3335" max="3335" width="10.5703125" style="163" customWidth="1"/>
    <col min="3336" max="3336" width="11.85546875" style="163" customWidth="1"/>
    <col min="3337" max="3337" width="12.42578125" style="163" customWidth="1"/>
    <col min="3338" max="3338" width="5.42578125" style="163" customWidth="1"/>
    <col min="3339" max="3339" width="11.5703125" style="163" customWidth="1"/>
    <col min="3340" max="3340" width="5.85546875" style="163" customWidth="1"/>
    <col min="3341" max="3341" width="11.42578125" style="163" customWidth="1"/>
    <col min="3342" max="3583" width="11.42578125" style="163"/>
    <col min="3584" max="3584" width="13.5703125" style="163" customWidth="1"/>
    <col min="3585" max="3585" width="13.85546875" style="163" customWidth="1"/>
    <col min="3586" max="3586" width="16.85546875" style="163" customWidth="1"/>
    <col min="3587" max="3587" width="21.5703125" style="163" customWidth="1"/>
    <col min="3588" max="3588" width="4.42578125" style="163" customWidth="1"/>
    <col min="3589" max="3589" width="32.85546875" style="163" customWidth="1"/>
    <col min="3590" max="3590" width="22.5703125" style="163" customWidth="1"/>
    <col min="3591" max="3591" width="10.5703125" style="163" customWidth="1"/>
    <col min="3592" max="3592" width="11.85546875" style="163" customWidth="1"/>
    <col min="3593" max="3593" width="12.42578125" style="163" customWidth="1"/>
    <col min="3594" max="3594" width="5.42578125" style="163" customWidth="1"/>
    <col min="3595" max="3595" width="11.5703125" style="163" customWidth="1"/>
    <col min="3596" max="3596" width="5.85546875" style="163" customWidth="1"/>
    <col min="3597" max="3597" width="11.42578125" style="163" customWidth="1"/>
    <col min="3598" max="3839" width="11.42578125" style="163"/>
    <col min="3840" max="3840" width="13.5703125" style="163" customWidth="1"/>
    <col min="3841" max="3841" width="13.85546875" style="163" customWidth="1"/>
    <col min="3842" max="3842" width="16.85546875" style="163" customWidth="1"/>
    <col min="3843" max="3843" width="21.5703125" style="163" customWidth="1"/>
    <col min="3844" max="3844" width="4.42578125" style="163" customWidth="1"/>
    <col min="3845" max="3845" width="32.85546875" style="163" customWidth="1"/>
    <col min="3846" max="3846" width="22.5703125" style="163" customWidth="1"/>
    <col min="3847" max="3847" width="10.5703125" style="163" customWidth="1"/>
    <col min="3848" max="3848" width="11.85546875" style="163" customWidth="1"/>
    <col min="3849" max="3849" width="12.42578125" style="163" customWidth="1"/>
    <col min="3850" max="3850" width="5.42578125" style="163" customWidth="1"/>
    <col min="3851" max="3851" width="11.5703125" style="163" customWidth="1"/>
    <col min="3852" max="3852" width="5.85546875" style="163" customWidth="1"/>
    <col min="3853" max="3853" width="11.42578125" style="163" customWidth="1"/>
    <col min="3854" max="4095" width="11.42578125" style="163"/>
    <col min="4096" max="4096" width="13.5703125" style="163" customWidth="1"/>
    <col min="4097" max="4097" width="13.85546875" style="163" customWidth="1"/>
    <col min="4098" max="4098" width="16.85546875" style="163" customWidth="1"/>
    <col min="4099" max="4099" width="21.5703125" style="163" customWidth="1"/>
    <col min="4100" max="4100" width="4.42578125" style="163" customWidth="1"/>
    <col min="4101" max="4101" width="32.85546875" style="163" customWidth="1"/>
    <col min="4102" max="4102" width="22.5703125" style="163" customWidth="1"/>
    <col min="4103" max="4103" width="10.5703125" style="163" customWidth="1"/>
    <col min="4104" max="4104" width="11.85546875" style="163" customWidth="1"/>
    <col min="4105" max="4105" width="12.42578125" style="163" customWidth="1"/>
    <col min="4106" max="4106" width="5.42578125" style="163" customWidth="1"/>
    <col min="4107" max="4107" width="11.5703125" style="163" customWidth="1"/>
    <col min="4108" max="4108" width="5.85546875" style="163" customWidth="1"/>
    <col min="4109" max="4109" width="11.42578125" style="163" customWidth="1"/>
    <col min="4110" max="4351" width="11.42578125" style="163"/>
    <col min="4352" max="4352" width="13.5703125" style="163" customWidth="1"/>
    <col min="4353" max="4353" width="13.85546875" style="163" customWidth="1"/>
    <col min="4354" max="4354" width="16.85546875" style="163" customWidth="1"/>
    <col min="4355" max="4355" width="21.5703125" style="163" customWidth="1"/>
    <col min="4356" max="4356" width="4.42578125" style="163" customWidth="1"/>
    <col min="4357" max="4357" width="32.85546875" style="163" customWidth="1"/>
    <col min="4358" max="4358" width="22.5703125" style="163" customWidth="1"/>
    <col min="4359" max="4359" width="10.5703125" style="163" customWidth="1"/>
    <col min="4360" max="4360" width="11.85546875" style="163" customWidth="1"/>
    <col min="4361" max="4361" width="12.42578125" style="163" customWidth="1"/>
    <col min="4362" max="4362" width="5.42578125" style="163" customWidth="1"/>
    <col min="4363" max="4363" width="11.5703125" style="163" customWidth="1"/>
    <col min="4364" max="4364" width="5.85546875" style="163" customWidth="1"/>
    <col min="4365" max="4365" width="11.42578125" style="163" customWidth="1"/>
    <col min="4366" max="4607" width="11.42578125" style="163"/>
    <col min="4608" max="4608" width="13.5703125" style="163" customWidth="1"/>
    <col min="4609" max="4609" width="13.85546875" style="163" customWidth="1"/>
    <col min="4610" max="4610" width="16.85546875" style="163" customWidth="1"/>
    <col min="4611" max="4611" width="21.5703125" style="163" customWidth="1"/>
    <col min="4612" max="4612" width="4.42578125" style="163" customWidth="1"/>
    <col min="4613" max="4613" width="32.85546875" style="163" customWidth="1"/>
    <col min="4614" max="4614" width="22.5703125" style="163" customWidth="1"/>
    <col min="4615" max="4615" width="10.5703125" style="163" customWidth="1"/>
    <col min="4616" max="4616" width="11.85546875" style="163" customWidth="1"/>
    <col min="4617" max="4617" width="12.42578125" style="163" customWidth="1"/>
    <col min="4618" max="4618" width="5.42578125" style="163" customWidth="1"/>
    <col min="4619" max="4619" width="11.5703125" style="163" customWidth="1"/>
    <col min="4620" max="4620" width="5.85546875" style="163" customWidth="1"/>
    <col min="4621" max="4621" width="11.42578125" style="163" customWidth="1"/>
    <col min="4622" max="4863" width="11.42578125" style="163"/>
    <col min="4864" max="4864" width="13.5703125" style="163" customWidth="1"/>
    <col min="4865" max="4865" width="13.85546875" style="163" customWidth="1"/>
    <col min="4866" max="4866" width="16.85546875" style="163" customWidth="1"/>
    <col min="4867" max="4867" width="21.5703125" style="163" customWidth="1"/>
    <col min="4868" max="4868" width="4.42578125" style="163" customWidth="1"/>
    <col min="4869" max="4869" width="32.85546875" style="163" customWidth="1"/>
    <col min="4870" max="4870" width="22.5703125" style="163" customWidth="1"/>
    <col min="4871" max="4871" width="10.5703125" style="163" customWidth="1"/>
    <col min="4872" max="4872" width="11.85546875" style="163" customWidth="1"/>
    <col min="4873" max="4873" width="12.42578125" style="163" customWidth="1"/>
    <col min="4874" max="4874" width="5.42578125" style="163" customWidth="1"/>
    <col min="4875" max="4875" width="11.5703125" style="163" customWidth="1"/>
    <col min="4876" max="4876" width="5.85546875" style="163" customWidth="1"/>
    <col min="4877" max="4877" width="11.42578125" style="163" customWidth="1"/>
    <col min="4878" max="5119" width="11.42578125" style="163"/>
    <col min="5120" max="5120" width="13.5703125" style="163" customWidth="1"/>
    <col min="5121" max="5121" width="13.85546875" style="163" customWidth="1"/>
    <col min="5122" max="5122" width="16.85546875" style="163" customWidth="1"/>
    <col min="5123" max="5123" width="21.5703125" style="163" customWidth="1"/>
    <col min="5124" max="5124" width="4.42578125" style="163" customWidth="1"/>
    <col min="5125" max="5125" width="32.85546875" style="163" customWidth="1"/>
    <col min="5126" max="5126" width="22.5703125" style="163" customWidth="1"/>
    <col min="5127" max="5127" width="10.5703125" style="163" customWidth="1"/>
    <col min="5128" max="5128" width="11.85546875" style="163" customWidth="1"/>
    <col min="5129" max="5129" width="12.42578125" style="163" customWidth="1"/>
    <col min="5130" max="5130" width="5.42578125" style="163" customWidth="1"/>
    <col min="5131" max="5131" width="11.5703125" style="163" customWidth="1"/>
    <col min="5132" max="5132" width="5.85546875" style="163" customWidth="1"/>
    <col min="5133" max="5133" width="11.42578125" style="163" customWidth="1"/>
    <col min="5134" max="5375" width="11.42578125" style="163"/>
    <col min="5376" max="5376" width="13.5703125" style="163" customWidth="1"/>
    <col min="5377" max="5377" width="13.85546875" style="163" customWidth="1"/>
    <col min="5378" max="5378" width="16.85546875" style="163" customWidth="1"/>
    <col min="5379" max="5379" width="21.5703125" style="163" customWidth="1"/>
    <col min="5380" max="5380" width="4.42578125" style="163" customWidth="1"/>
    <col min="5381" max="5381" width="32.85546875" style="163" customWidth="1"/>
    <col min="5382" max="5382" width="22.5703125" style="163" customWidth="1"/>
    <col min="5383" max="5383" width="10.5703125" style="163" customWidth="1"/>
    <col min="5384" max="5384" width="11.85546875" style="163" customWidth="1"/>
    <col min="5385" max="5385" width="12.42578125" style="163" customWidth="1"/>
    <col min="5386" max="5386" width="5.42578125" style="163" customWidth="1"/>
    <col min="5387" max="5387" width="11.5703125" style="163" customWidth="1"/>
    <col min="5388" max="5388" width="5.85546875" style="163" customWidth="1"/>
    <col min="5389" max="5389" width="11.42578125" style="163" customWidth="1"/>
    <col min="5390" max="5631" width="11.42578125" style="163"/>
    <col min="5632" max="5632" width="13.5703125" style="163" customWidth="1"/>
    <col min="5633" max="5633" width="13.85546875" style="163" customWidth="1"/>
    <col min="5634" max="5634" width="16.85546875" style="163" customWidth="1"/>
    <col min="5635" max="5635" width="21.5703125" style="163" customWidth="1"/>
    <col min="5636" max="5636" width="4.42578125" style="163" customWidth="1"/>
    <col min="5637" max="5637" width="32.85546875" style="163" customWidth="1"/>
    <col min="5638" max="5638" width="22.5703125" style="163" customWidth="1"/>
    <col min="5639" max="5639" width="10.5703125" style="163" customWidth="1"/>
    <col min="5640" max="5640" width="11.85546875" style="163" customWidth="1"/>
    <col min="5641" max="5641" width="12.42578125" style="163" customWidth="1"/>
    <col min="5642" max="5642" width="5.42578125" style="163" customWidth="1"/>
    <col min="5643" max="5643" width="11.5703125" style="163" customWidth="1"/>
    <col min="5644" max="5644" width="5.85546875" style="163" customWidth="1"/>
    <col min="5645" max="5645" width="11.42578125" style="163" customWidth="1"/>
    <col min="5646" max="5887" width="11.42578125" style="163"/>
    <col min="5888" max="5888" width="13.5703125" style="163" customWidth="1"/>
    <col min="5889" max="5889" width="13.85546875" style="163" customWidth="1"/>
    <col min="5890" max="5890" width="16.85546875" style="163" customWidth="1"/>
    <col min="5891" max="5891" width="21.5703125" style="163" customWidth="1"/>
    <col min="5892" max="5892" width="4.42578125" style="163" customWidth="1"/>
    <col min="5893" max="5893" width="32.85546875" style="163" customWidth="1"/>
    <col min="5894" max="5894" width="22.5703125" style="163" customWidth="1"/>
    <col min="5895" max="5895" width="10.5703125" style="163" customWidth="1"/>
    <col min="5896" max="5896" width="11.85546875" style="163" customWidth="1"/>
    <col min="5897" max="5897" width="12.42578125" style="163" customWidth="1"/>
    <col min="5898" max="5898" width="5.42578125" style="163" customWidth="1"/>
    <col min="5899" max="5899" width="11.5703125" style="163" customWidth="1"/>
    <col min="5900" max="5900" width="5.85546875" style="163" customWidth="1"/>
    <col min="5901" max="5901" width="11.42578125" style="163" customWidth="1"/>
    <col min="5902" max="6143" width="11.42578125" style="163"/>
    <col min="6144" max="6144" width="13.5703125" style="163" customWidth="1"/>
    <col min="6145" max="6145" width="13.85546875" style="163" customWidth="1"/>
    <col min="6146" max="6146" width="16.85546875" style="163" customWidth="1"/>
    <col min="6147" max="6147" width="21.5703125" style="163" customWidth="1"/>
    <col min="6148" max="6148" width="4.42578125" style="163" customWidth="1"/>
    <col min="6149" max="6149" width="32.85546875" style="163" customWidth="1"/>
    <col min="6150" max="6150" width="22.5703125" style="163" customWidth="1"/>
    <col min="6151" max="6151" width="10.5703125" style="163" customWidth="1"/>
    <col min="6152" max="6152" width="11.85546875" style="163" customWidth="1"/>
    <col min="6153" max="6153" width="12.42578125" style="163" customWidth="1"/>
    <col min="6154" max="6154" width="5.42578125" style="163" customWidth="1"/>
    <col min="6155" max="6155" width="11.5703125" style="163" customWidth="1"/>
    <col min="6156" max="6156" width="5.85546875" style="163" customWidth="1"/>
    <col min="6157" max="6157" width="11.42578125" style="163" customWidth="1"/>
    <col min="6158" max="6399" width="11.42578125" style="163"/>
    <col min="6400" max="6400" width="13.5703125" style="163" customWidth="1"/>
    <col min="6401" max="6401" width="13.85546875" style="163" customWidth="1"/>
    <col min="6402" max="6402" width="16.85546875" style="163" customWidth="1"/>
    <col min="6403" max="6403" width="21.5703125" style="163" customWidth="1"/>
    <col min="6404" max="6404" width="4.42578125" style="163" customWidth="1"/>
    <col min="6405" max="6405" width="32.85546875" style="163" customWidth="1"/>
    <col min="6406" max="6406" width="22.5703125" style="163" customWidth="1"/>
    <col min="6407" max="6407" width="10.5703125" style="163" customWidth="1"/>
    <col min="6408" max="6408" width="11.85546875" style="163" customWidth="1"/>
    <col min="6409" max="6409" width="12.42578125" style="163" customWidth="1"/>
    <col min="6410" max="6410" width="5.42578125" style="163" customWidth="1"/>
    <col min="6411" max="6411" width="11.5703125" style="163" customWidth="1"/>
    <col min="6412" max="6412" width="5.85546875" style="163" customWidth="1"/>
    <col min="6413" max="6413" width="11.42578125" style="163" customWidth="1"/>
    <col min="6414" max="6655" width="11.42578125" style="163"/>
    <col min="6656" max="6656" width="13.5703125" style="163" customWidth="1"/>
    <col min="6657" max="6657" width="13.85546875" style="163" customWidth="1"/>
    <col min="6658" max="6658" width="16.85546875" style="163" customWidth="1"/>
    <col min="6659" max="6659" width="21.5703125" style="163" customWidth="1"/>
    <col min="6660" max="6660" width="4.42578125" style="163" customWidth="1"/>
    <col min="6661" max="6661" width="32.85546875" style="163" customWidth="1"/>
    <col min="6662" max="6662" width="22.5703125" style="163" customWidth="1"/>
    <col min="6663" max="6663" width="10.5703125" style="163" customWidth="1"/>
    <col min="6664" max="6664" width="11.85546875" style="163" customWidth="1"/>
    <col min="6665" max="6665" width="12.42578125" style="163" customWidth="1"/>
    <col min="6666" max="6666" width="5.42578125" style="163" customWidth="1"/>
    <col min="6667" max="6667" width="11.5703125" style="163" customWidth="1"/>
    <col min="6668" max="6668" width="5.85546875" style="163" customWidth="1"/>
    <col min="6669" max="6669" width="11.42578125" style="163" customWidth="1"/>
    <col min="6670" max="6911" width="11.42578125" style="163"/>
    <col min="6912" max="6912" width="13.5703125" style="163" customWidth="1"/>
    <col min="6913" max="6913" width="13.85546875" style="163" customWidth="1"/>
    <col min="6914" max="6914" width="16.85546875" style="163" customWidth="1"/>
    <col min="6915" max="6915" width="21.5703125" style="163" customWidth="1"/>
    <col min="6916" max="6916" width="4.42578125" style="163" customWidth="1"/>
    <col min="6917" max="6917" width="32.85546875" style="163" customWidth="1"/>
    <col min="6918" max="6918" width="22.5703125" style="163" customWidth="1"/>
    <col min="6919" max="6919" width="10.5703125" style="163" customWidth="1"/>
    <col min="6920" max="6920" width="11.85546875" style="163" customWidth="1"/>
    <col min="6921" max="6921" width="12.42578125" style="163" customWidth="1"/>
    <col min="6922" max="6922" width="5.42578125" style="163" customWidth="1"/>
    <col min="6923" max="6923" width="11.5703125" style="163" customWidth="1"/>
    <col min="6924" max="6924" width="5.85546875" style="163" customWidth="1"/>
    <col min="6925" max="6925" width="11.42578125" style="163" customWidth="1"/>
    <col min="6926" max="7167" width="11.42578125" style="163"/>
    <col min="7168" max="7168" width="13.5703125" style="163" customWidth="1"/>
    <col min="7169" max="7169" width="13.85546875" style="163" customWidth="1"/>
    <col min="7170" max="7170" width="16.85546875" style="163" customWidth="1"/>
    <col min="7171" max="7171" width="21.5703125" style="163" customWidth="1"/>
    <col min="7172" max="7172" width="4.42578125" style="163" customWidth="1"/>
    <col min="7173" max="7173" width="32.85546875" style="163" customWidth="1"/>
    <col min="7174" max="7174" width="22.5703125" style="163" customWidth="1"/>
    <col min="7175" max="7175" width="10.5703125" style="163" customWidth="1"/>
    <col min="7176" max="7176" width="11.85546875" style="163" customWidth="1"/>
    <col min="7177" max="7177" width="12.42578125" style="163" customWidth="1"/>
    <col min="7178" max="7178" width="5.42578125" style="163" customWidth="1"/>
    <col min="7179" max="7179" width="11.5703125" style="163" customWidth="1"/>
    <col min="7180" max="7180" width="5.85546875" style="163" customWidth="1"/>
    <col min="7181" max="7181" width="11.42578125" style="163" customWidth="1"/>
    <col min="7182" max="7423" width="11.42578125" style="163"/>
    <col min="7424" max="7424" width="13.5703125" style="163" customWidth="1"/>
    <col min="7425" max="7425" width="13.85546875" style="163" customWidth="1"/>
    <col min="7426" max="7426" width="16.85546875" style="163" customWidth="1"/>
    <col min="7427" max="7427" width="21.5703125" style="163" customWidth="1"/>
    <col min="7428" max="7428" width="4.42578125" style="163" customWidth="1"/>
    <col min="7429" max="7429" width="32.85546875" style="163" customWidth="1"/>
    <col min="7430" max="7430" width="22.5703125" style="163" customWidth="1"/>
    <col min="7431" max="7431" width="10.5703125" style="163" customWidth="1"/>
    <col min="7432" max="7432" width="11.85546875" style="163" customWidth="1"/>
    <col min="7433" max="7433" width="12.42578125" style="163" customWidth="1"/>
    <col min="7434" max="7434" width="5.42578125" style="163" customWidth="1"/>
    <col min="7435" max="7435" width="11.5703125" style="163" customWidth="1"/>
    <col min="7436" max="7436" width="5.85546875" style="163" customWidth="1"/>
    <col min="7437" max="7437" width="11.42578125" style="163" customWidth="1"/>
    <col min="7438" max="7679" width="11.42578125" style="163"/>
    <col min="7680" max="7680" width="13.5703125" style="163" customWidth="1"/>
    <col min="7681" max="7681" width="13.85546875" style="163" customWidth="1"/>
    <col min="7682" max="7682" width="16.85546875" style="163" customWidth="1"/>
    <col min="7683" max="7683" width="21.5703125" style="163" customWidth="1"/>
    <col min="7684" max="7684" width="4.42578125" style="163" customWidth="1"/>
    <col min="7685" max="7685" width="32.85546875" style="163" customWidth="1"/>
    <col min="7686" max="7686" width="22.5703125" style="163" customWidth="1"/>
    <col min="7687" max="7687" width="10.5703125" style="163" customWidth="1"/>
    <col min="7688" max="7688" width="11.85546875" style="163" customWidth="1"/>
    <col min="7689" max="7689" width="12.42578125" style="163" customWidth="1"/>
    <col min="7690" max="7690" width="5.42578125" style="163" customWidth="1"/>
    <col min="7691" max="7691" width="11.5703125" style="163" customWidth="1"/>
    <col min="7692" max="7692" width="5.85546875" style="163" customWidth="1"/>
    <col min="7693" max="7693" width="11.42578125" style="163" customWidth="1"/>
    <col min="7694" max="7935" width="11.42578125" style="163"/>
    <col min="7936" max="7936" width="13.5703125" style="163" customWidth="1"/>
    <col min="7937" max="7937" width="13.85546875" style="163" customWidth="1"/>
    <col min="7938" max="7938" width="16.85546875" style="163" customWidth="1"/>
    <col min="7939" max="7939" width="21.5703125" style="163" customWidth="1"/>
    <col min="7940" max="7940" width="4.42578125" style="163" customWidth="1"/>
    <col min="7941" max="7941" width="32.85546875" style="163" customWidth="1"/>
    <col min="7942" max="7942" width="22.5703125" style="163" customWidth="1"/>
    <col min="7943" max="7943" width="10.5703125" style="163" customWidth="1"/>
    <col min="7944" max="7944" width="11.85546875" style="163" customWidth="1"/>
    <col min="7945" max="7945" width="12.42578125" style="163" customWidth="1"/>
    <col min="7946" max="7946" width="5.42578125" style="163" customWidth="1"/>
    <col min="7947" max="7947" width="11.5703125" style="163" customWidth="1"/>
    <col min="7948" max="7948" width="5.85546875" style="163" customWidth="1"/>
    <col min="7949" max="7949" width="11.42578125" style="163" customWidth="1"/>
    <col min="7950" max="8191" width="11.42578125" style="163"/>
    <col min="8192" max="8192" width="13.5703125" style="163" customWidth="1"/>
    <col min="8193" max="8193" width="13.85546875" style="163" customWidth="1"/>
    <col min="8194" max="8194" width="16.85546875" style="163" customWidth="1"/>
    <col min="8195" max="8195" width="21.5703125" style="163" customWidth="1"/>
    <col min="8196" max="8196" width="4.42578125" style="163" customWidth="1"/>
    <col min="8197" max="8197" width="32.85546875" style="163" customWidth="1"/>
    <col min="8198" max="8198" width="22.5703125" style="163" customWidth="1"/>
    <col min="8199" max="8199" width="10.5703125" style="163" customWidth="1"/>
    <col min="8200" max="8200" width="11.85546875" style="163" customWidth="1"/>
    <col min="8201" max="8201" width="12.42578125" style="163" customWidth="1"/>
    <col min="8202" max="8202" width="5.42578125" style="163" customWidth="1"/>
    <col min="8203" max="8203" width="11.5703125" style="163" customWidth="1"/>
    <col min="8204" max="8204" width="5.85546875" style="163" customWidth="1"/>
    <col min="8205" max="8205" width="11.42578125" style="163" customWidth="1"/>
    <col min="8206" max="8447" width="11.42578125" style="163"/>
    <col min="8448" max="8448" width="13.5703125" style="163" customWidth="1"/>
    <col min="8449" max="8449" width="13.85546875" style="163" customWidth="1"/>
    <col min="8450" max="8450" width="16.85546875" style="163" customWidth="1"/>
    <col min="8451" max="8451" width="21.5703125" style="163" customWidth="1"/>
    <col min="8452" max="8452" width="4.42578125" style="163" customWidth="1"/>
    <col min="8453" max="8453" width="32.85546875" style="163" customWidth="1"/>
    <col min="8454" max="8454" width="22.5703125" style="163" customWidth="1"/>
    <col min="8455" max="8455" width="10.5703125" style="163" customWidth="1"/>
    <col min="8456" max="8456" width="11.85546875" style="163" customWidth="1"/>
    <col min="8457" max="8457" width="12.42578125" style="163" customWidth="1"/>
    <col min="8458" max="8458" width="5.42578125" style="163" customWidth="1"/>
    <col min="8459" max="8459" width="11.5703125" style="163" customWidth="1"/>
    <col min="8460" max="8460" width="5.85546875" style="163" customWidth="1"/>
    <col min="8461" max="8461" width="11.42578125" style="163" customWidth="1"/>
    <col min="8462" max="8703" width="11.42578125" style="163"/>
    <col min="8704" max="8704" width="13.5703125" style="163" customWidth="1"/>
    <col min="8705" max="8705" width="13.85546875" style="163" customWidth="1"/>
    <col min="8706" max="8706" width="16.85546875" style="163" customWidth="1"/>
    <col min="8707" max="8707" width="21.5703125" style="163" customWidth="1"/>
    <col min="8708" max="8708" width="4.42578125" style="163" customWidth="1"/>
    <col min="8709" max="8709" width="32.85546875" style="163" customWidth="1"/>
    <col min="8710" max="8710" width="22.5703125" style="163" customWidth="1"/>
    <col min="8711" max="8711" width="10.5703125" style="163" customWidth="1"/>
    <col min="8712" max="8712" width="11.85546875" style="163" customWidth="1"/>
    <col min="8713" max="8713" width="12.42578125" style="163" customWidth="1"/>
    <col min="8714" max="8714" width="5.42578125" style="163" customWidth="1"/>
    <col min="8715" max="8715" width="11.5703125" style="163" customWidth="1"/>
    <col min="8716" max="8716" width="5.85546875" style="163" customWidth="1"/>
    <col min="8717" max="8717" width="11.42578125" style="163" customWidth="1"/>
    <col min="8718" max="8959" width="11.42578125" style="163"/>
    <col min="8960" max="8960" width="13.5703125" style="163" customWidth="1"/>
    <col min="8961" max="8961" width="13.85546875" style="163" customWidth="1"/>
    <col min="8962" max="8962" width="16.85546875" style="163" customWidth="1"/>
    <col min="8963" max="8963" width="21.5703125" style="163" customWidth="1"/>
    <col min="8964" max="8964" width="4.42578125" style="163" customWidth="1"/>
    <col min="8965" max="8965" width="32.85546875" style="163" customWidth="1"/>
    <col min="8966" max="8966" width="22.5703125" style="163" customWidth="1"/>
    <col min="8967" max="8967" width="10.5703125" style="163" customWidth="1"/>
    <col min="8968" max="8968" width="11.85546875" style="163" customWidth="1"/>
    <col min="8969" max="8969" width="12.42578125" style="163" customWidth="1"/>
    <col min="8970" max="8970" width="5.42578125" style="163" customWidth="1"/>
    <col min="8971" max="8971" width="11.5703125" style="163" customWidth="1"/>
    <col min="8972" max="8972" width="5.85546875" style="163" customWidth="1"/>
    <col min="8973" max="8973" width="11.42578125" style="163" customWidth="1"/>
    <col min="8974" max="9215" width="11.42578125" style="163"/>
    <col min="9216" max="9216" width="13.5703125" style="163" customWidth="1"/>
    <col min="9217" max="9217" width="13.85546875" style="163" customWidth="1"/>
    <col min="9218" max="9218" width="16.85546875" style="163" customWidth="1"/>
    <col min="9219" max="9219" width="21.5703125" style="163" customWidth="1"/>
    <col min="9220" max="9220" width="4.42578125" style="163" customWidth="1"/>
    <col min="9221" max="9221" width="32.85546875" style="163" customWidth="1"/>
    <col min="9222" max="9222" width="22.5703125" style="163" customWidth="1"/>
    <col min="9223" max="9223" width="10.5703125" style="163" customWidth="1"/>
    <col min="9224" max="9224" width="11.85546875" style="163" customWidth="1"/>
    <col min="9225" max="9225" width="12.42578125" style="163" customWidth="1"/>
    <col min="9226" max="9226" width="5.42578125" style="163" customWidth="1"/>
    <col min="9227" max="9227" width="11.5703125" style="163" customWidth="1"/>
    <col min="9228" max="9228" width="5.85546875" style="163" customWidth="1"/>
    <col min="9229" max="9229" width="11.42578125" style="163" customWidth="1"/>
    <col min="9230" max="9471" width="11.42578125" style="163"/>
    <col min="9472" max="9472" width="13.5703125" style="163" customWidth="1"/>
    <col min="9473" max="9473" width="13.85546875" style="163" customWidth="1"/>
    <col min="9474" max="9474" width="16.85546875" style="163" customWidth="1"/>
    <col min="9475" max="9475" width="21.5703125" style="163" customWidth="1"/>
    <col min="9476" max="9476" width="4.42578125" style="163" customWidth="1"/>
    <col min="9477" max="9477" width="32.85546875" style="163" customWidth="1"/>
    <col min="9478" max="9478" width="22.5703125" style="163" customWidth="1"/>
    <col min="9479" max="9479" width="10.5703125" style="163" customWidth="1"/>
    <col min="9480" max="9480" width="11.85546875" style="163" customWidth="1"/>
    <col min="9481" max="9481" width="12.42578125" style="163" customWidth="1"/>
    <col min="9482" max="9482" width="5.42578125" style="163" customWidth="1"/>
    <col min="9483" max="9483" width="11.5703125" style="163" customWidth="1"/>
    <col min="9484" max="9484" width="5.85546875" style="163" customWidth="1"/>
    <col min="9485" max="9485" width="11.42578125" style="163" customWidth="1"/>
    <col min="9486" max="9727" width="11.42578125" style="163"/>
    <col min="9728" max="9728" width="13.5703125" style="163" customWidth="1"/>
    <col min="9729" max="9729" width="13.85546875" style="163" customWidth="1"/>
    <col min="9730" max="9730" width="16.85546875" style="163" customWidth="1"/>
    <col min="9731" max="9731" width="21.5703125" style="163" customWidth="1"/>
    <col min="9732" max="9732" width="4.42578125" style="163" customWidth="1"/>
    <col min="9733" max="9733" width="32.85546875" style="163" customWidth="1"/>
    <col min="9734" max="9734" width="22.5703125" style="163" customWidth="1"/>
    <col min="9735" max="9735" width="10.5703125" style="163" customWidth="1"/>
    <col min="9736" max="9736" width="11.85546875" style="163" customWidth="1"/>
    <col min="9737" max="9737" width="12.42578125" style="163" customWidth="1"/>
    <col min="9738" max="9738" width="5.42578125" style="163" customWidth="1"/>
    <col min="9739" max="9739" width="11.5703125" style="163" customWidth="1"/>
    <col min="9740" max="9740" width="5.85546875" style="163" customWidth="1"/>
    <col min="9741" max="9741" width="11.42578125" style="163" customWidth="1"/>
    <col min="9742" max="9983" width="11.42578125" style="163"/>
    <col min="9984" max="9984" width="13.5703125" style="163" customWidth="1"/>
    <col min="9985" max="9985" width="13.85546875" style="163" customWidth="1"/>
    <col min="9986" max="9986" width="16.85546875" style="163" customWidth="1"/>
    <col min="9987" max="9987" width="21.5703125" style="163" customWidth="1"/>
    <col min="9988" max="9988" width="4.42578125" style="163" customWidth="1"/>
    <col min="9989" max="9989" width="32.85546875" style="163" customWidth="1"/>
    <col min="9990" max="9990" width="22.5703125" style="163" customWidth="1"/>
    <col min="9991" max="9991" width="10.5703125" style="163" customWidth="1"/>
    <col min="9992" max="9992" width="11.85546875" style="163" customWidth="1"/>
    <col min="9993" max="9993" width="12.42578125" style="163" customWidth="1"/>
    <col min="9994" max="9994" width="5.42578125" style="163" customWidth="1"/>
    <col min="9995" max="9995" width="11.5703125" style="163" customWidth="1"/>
    <col min="9996" max="9996" width="5.85546875" style="163" customWidth="1"/>
    <col min="9997" max="9997" width="11.42578125" style="163" customWidth="1"/>
    <col min="9998" max="10239" width="11.42578125" style="163"/>
    <col min="10240" max="10240" width="13.5703125" style="163" customWidth="1"/>
    <col min="10241" max="10241" width="13.85546875" style="163" customWidth="1"/>
    <col min="10242" max="10242" width="16.85546875" style="163" customWidth="1"/>
    <col min="10243" max="10243" width="21.5703125" style="163" customWidth="1"/>
    <col min="10244" max="10244" width="4.42578125" style="163" customWidth="1"/>
    <col min="10245" max="10245" width="32.85546875" style="163" customWidth="1"/>
    <col min="10246" max="10246" width="22.5703125" style="163" customWidth="1"/>
    <col min="10247" max="10247" width="10.5703125" style="163" customWidth="1"/>
    <col min="10248" max="10248" width="11.85546875" style="163" customWidth="1"/>
    <col min="10249" max="10249" width="12.42578125" style="163" customWidth="1"/>
    <col min="10250" max="10250" width="5.42578125" style="163" customWidth="1"/>
    <col min="10251" max="10251" width="11.5703125" style="163" customWidth="1"/>
    <col min="10252" max="10252" width="5.85546875" style="163" customWidth="1"/>
    <col min="10253" max="10253" width="11.42578125" style="163" customWidth="1"/>
    <col min="10254" max="10495" width="11.42578125" style="163"/>
    <col min="10496" max="10496" width="13.5703125" style="163" customWidth="1"/>
    <col min="10497" max="10497" width="13.85546875" style="163" customWidth="1"/>
    <col min="10498" max="10498" width="16.85546875" style="163" customWidth="1"/>
    <col min="10499" max="10499" width="21.5703125" style="163" customWidth="1"/>
    <col min="10500" max="10500" width="4.42578125" style="163" customWidth="1"/>
    <col min="10501" max="10501" width="32.85546875" style="163" customWidth="1"/>
    <col min="10502" max="10502" width="22.5703125" style="163" customWidth="1"/>
    <col min="10503" max="10503" width="10.5703125" style="163" customWidth="1"/>
    <col min="10504" max="10504" width="11.85546875" style="163" customWidth="1"/>
    <col min="10505" max="10505" width="12.42578125" style="163" customWidth="1"/>
    <col min="10506" max="10506" width="5.42578125" style="163" customWidth="1"/>
    <col min="10507" max="10507" width="11.5703125" style="163" customWidth="1"/>
    <col min="10508" max="10508" width="5.85546875" style="163" customWidth="1"/>
    <col min="10509" max="10509" width="11.42578125" style="163" customWidth="1"/>
    <col min="10510" max="10751" width="11.42578125" style="163"/>
    <col min="10752" max="10752" width="13.5703125" style="163" customWidth="1"/>
    <col min="10753" max="10753" width="13.85546875" style="163" customWidth="1"/>
    <col min="10754" max="10754" width="16.85546875" style="163" customWidth="1"/>
    <col min="10755" max="10755" width="21.5703125" style="163" customWidth="1"/>
    <col min="10756" max="10756" width="4.42578125" style="163" customWidth="1"/>
    <col min="10757" max="10757" width="32.85546875" style="163" customWidth="1"/>
    <col min="10758" max="10758" width="22.5703125" style="163" customWidth="1"/>
    <col min="10759" max="10759" width="10.5703125" style="163" customWidth="1"/>
    <col min="10760" max="10760" width="11.85546875" style="163" customWidth="1"/>
    <col min="10761" max="10761" width="12.42578125" style="163" customWidth="1"/>
    <col min="10762" max="10762" width="5.42578125" style="163" customWidth="1"/>
    <col min="10763" max="10763" width="11.5703125" style="163" customWidth="1"/>
    <col min="10764" max="10764" width="5.85546875" style="163" customWidth="1"/>
    <col min="10765" max="10765" width="11.42578125" style="163" customWidth="1"/>
    <col min="10766" max="11007" width="11.42578125" style="163"/>
    <col min="11008" max="11008" width="13.5703125" style="163" customWidth="1"/>
    <col min="11009" max="11009" width="13.85546875" style="163" customWidth="1"/>
    <col min="11010" max="11010" width="16.85546875" style="163" customWidth="1"/>
    <col min="11011" max="11011" width="21.5703125" style="163" customWidth="1"/>
    <col min="11012" max="11012" width="4.42578125" style="163" customWidth="1"/>
    <col min="11013" max="11013" width="32.85546875" style="163" customWidth="1"/>
    <col min="11014" max="11014" width="22.5703125" style="163" customWidth="1"/>
    <col min="11015" max="11015" width="10.5703125" style="163" customWidth="1"/>
    <col min="11016" max="11016" width="11.85546875" style="163" customWidth="1"/>
    <col min="11017" max="11017" width="12.42578125" style="163" customWidth="1"/>
    <col min="11018" max="11018" width="5.42578125" style="163" customWidth="1"/>
    <col min="11019" max="11019" width="11.5703125" style="163" customWidth="1"/>
    <col min="11020" max="11020" width="5.85546875" style="163" customWidth="1"/>
    <col min="11021" max="11021" width="11.42578125" style="163" customWidth="1"/>
    <col min="11022" max="11263" width="11.42578125" style="163"/>
    <col min="11264" max="11264" width="13.5703125" style="163" customWidth="1"/>
    <col min="11265" max="11265" width="13.85546875" style="163" customWidth="1"/>
    <col min="11266" max="11266" width="16.85546875" style="163" customWidth="1"/>
    <col min="11267" max="11267" width="21.5703125" style="163" customWidth="1"/>
    <col min="11268" max="11268" width="4.42578125" style="163" customWidth="1"/>
    <col min="11269" max="11269" width="32.85546875" style="163" customWidth="1"/>
    <col min="11270" max="11270" width="22.5703125" style="163" customWidth="1"/>
    <col min="11271" max="11271" width="10.5703125" style="163" customWidth="1"/>
    <col min="11272" max="11272" width="11.85546875" style="163" customWidth="1"/>
    <col min="11273" max="11273" width="12.42578125" style="163" customWidth="1"/>
    <col min="11274" max="11274" width="5.42578125" style="163" customWidth="1"/>
    <col min="11275" max="11275" width="11.5703125" style="163" customWidth="1"/>
    <col min="11276" max="11276" width="5.85546875" style="163" customWidth="1"/>
    <col min="11277" max="11277" width="11.42578125" style="163" customWidth="1"/>
    <col min="11278" max="11519" width="11.42578125" style="163"/>
    <col min="11520" max="11520" width="13.5703125" style="163" customWidth="1"/>
    <col min="11521" max="11521" width="13.85546875" style="163" customWidth="1"/>
    <col min="11522" max="11522" width="16.85546875" style="163" customWidth="1"/>
    <col min="11523" max="11523" width="21.5703125" style="163" customWidth="1"/>
    <col min="11524" max="11524" width="4.42578125" style="163" customWidth="1"/>
    <col min="11525" max="11525" width="32.85546875" style="163" customWidth="1"/>
    <col min="11526" max="11526" width="22.5703125" style="163" customWidth="1"/>
    <col min="11527" max="11527" width="10.5703125" style="163" customWidth="1"/>
    <col min="11528" max="11528" width="11.85546875" style="163" customWidth="1"/>
    <col min="11529" max="11529" width="12.42578125" style="163" customWidth="1"/>
    <col min="11530" max="11530" width="5.42578125" style="163" customWidth="1"/>
    <col min="11531" max="11531" width="11.5703125" style="163" customWidth="1"/>
    <col min="11532" max="11532" width="5.85546875" style="163" customWidth="1"/>
    <col min="11533" max="11533" width="11.42578125" style="163" customWidth="1"/>
    <col min="11534" max="11775" width="11.42578125" style="163"/>
    <col min="11776" max="11776" width="13.5703125" style="163" customWidth="1"/>
    <col min="11777" max="11777" width="13.85546875" style="163" customWidth="1"/>
    <col min="11778" max="11778" width="16.85546875" style="163" customWidth="1"/>
    <col min="11779" max="11779" width="21.5703125" style="163" customWidth="1"/>
    <col min="11780" max="11780" width="4.42578125" style="163" customWidth="1"/>
    <col min="11781" max="11781" width="32.85546875" style="163" customWidth="1"/>
    <col min="11782" max="11782" width="22.5703125" style="163" customWidth="1"/>
    <col min="11783" max="11783" width="10.5703125" style="163" customWidth="1"/>
    <col min="11784" max="11784" width="11.85546875" style="163" customWidth="1"/>
    <col min="11785" max="11785" width="12.42578125" style="163" customWidth="1"/>
    <col min="11786" max="11786" width="5.42578125" style="163" customWidth="1"/>
    <col min="11787" max="11787" width="11.5703125" style="163" customWidth="1"/>
    <col min="11788" max="11788" width="5.85546875" style="163" customWidth="1"/>
    <col min="11789" max="11789" width="11.42578125" style="163" customWidth="1"/>
    <col min="11790" max="12031" width="11.42578125" style="163"/>
    <col min="12032" max="12032" width="13.5703125" style="163" customWidth="1"/>
    <col min="12033" max="12033" width="13.85546875" style="163" customWidth="1"/>
    <col min="12034" max="12034" width="16.85546875" style="163" customWidth="1"/>
    <col min="12035" max="12035" width="21.5703125" style="163" customWidth="1"/>
    <col min="12036" max="12036" width="4.42578125" style="163" customWidth="1"/>
    <col min="12037" max="12037" width="32.85546875" style="163" customWidth="1"/>
    <col min="12038" max="12038" width="22.5703125" style="163" customWidth="1"/>
    <col min="12039" max="12039" width="10.5703125" style="163" customWidth="1"/>
    <col min="12040" max="12040" width="11.85546875" style="163" customWidth="1"/>
    <col min="12041" max="12041" width="12.42578125" style="163" customWidth="1"/>
    <col min="12042" max="12042" width="5.42578125" style="163" customWidth="1"/>
    <col min="12043" max="12043" width="11.5703125" style="163" customWidth="1"/>
    <col min="12044" max="12044" width="5.85546875" style="163" customWidth="1"/>
    <col min="12045" max="12045" width="11.42578125" style="163" customWidth="1"/>
    <col min="12046" max="12287" width="11.42578125" style="163"/>
    <col min="12288" max="12288" width="13.5703125" style="163" customWidth="1"/>
    <col min="12289" max="12289" width="13.85546875" style="163" customWidth="1"/>
    <col min="12290" max="12290" width="16.85546875" style="163" customWidth="1"/>
    <col min="12291" max="12291" width="21.5703125" style="163" customWidth="1"/>
    <col min="12292" max="12292" width="4.42578125" style="163" customWidth="1"/>
    <col min="12293" max="12293" width="32.85546875" style="163" customWidth="1"/>
    <col min="12294" max="12294" width="22.5703125" style="163" customWidth="1"/>
    <col min="12295" max="12295" width="10.5703125" style="163" customWidth="1"/>
    <col min="12296" max="12296" width="11.85546875" style="163" customWidth="1"/>
    <col min="12297" max="12297" width="12.42578125" style="163" customWidth="1"/>
    <col min="12298" max="12298" width="5.42578125" style="163" customWidth="1"/>
    <col min="12299" max="12299" width="11.5703125" style="163" customWidth="1"/>
    <col min="12300" max="12300" width="5.85546875" style="163" customWidth="1"/>
    <col min="12301" max="12301" width="11.42578125" style="163" customWidth="1"/>
    <col min="12302" max="12543" width="11.42578125" style="163"/>
    <col min="12544" max="12544" width="13.5703125" style="163" customWidth="1"/>
    <col min="12545" max="12545" width="13.85546875" style="163" customWidth="1"/>
    <col min="12546" max="12546" width="16.85546875" style="163" customWidth="1"/>
    <col min="12547" max="12547" width="21.5703125" style="163" customWidth="1"/>
    <col min="12548" max="12548" width="4.42578125" style="163" customWidth="1"/>
    <col min="12549" max="12549" width="32.85546875" style="163" customWidth="1"/>
    <col min="12550" max="12550" width="22.5703125" style="163" customWidth="1"/>
    <col min="12551" max="12551" width="10.5703125" style="163" customWidth="1"/>
    <col min="12552" max="12552" width="11.85546875" style="163" customWidth="1"/>
    <col min="12553" max="12553" width="12.42578125" style="163" customWidth="1"/>
    <col min="12554" max="12554" width="5.42578125" style="163" customWidth="1"/>
    <col min="12555" max="12555" width="11.5703125" style="163" customWidth="1"/>
    <col min="12556" max="12556" width="5.85546875" style="163" customWidth="1"/>
    <col min="12557" max="12557" width="11.42578125" style="163" customWidth="1"/>
    <col min="12558" max="12799" width="11.42578125" style="163"/>
    <col min="12800" max="12800" width="13.5703125" style="163" customWidth="1"/>
    <col min="12801" max="12801" width="13.85546875" style="163" customWidth="1"/>
    <col min="12802" max="12802" width="16.85546875" style="163" customWidth="1"/>
    <col min="12803" max="12803" width="21.5703125" style="163" customWidth="1"/>
    <col min="12804" max="12804" width="4.42578125" style="163" customWidth="1"/>
    <col min="12805" max="12805" width="32.85546875" style="163" customWidth="1"/>
    <col min="12806" max="12806" width="22.5703125" style="163" customWidth="1"/>
    <col min="12807" max="12807" width="10.5703125" style="163" customWidth="1"/>
    <col min="12808" max="12808" width="11.85546875" style="163" customWidth="1"/>
    <col min="12809" max="12809" width="12.42578125" style="163" customWidth="1"/>
    <col min="12810" max="12810" width="5.42578125" style="163" customWidth="1"/>
    <col min="12811" max="12811" width="11.5703125" style="163" customWidth="1"/>
    <col min="12812" max="12812" width="5.85546875" style="163" customWidth="1"/>
    <col min="12813" max="12813" width="11.42578125" style="163" customWidth="1"/>
    <col min="12814" max="13055" width="11.42578125" style="163"/>
    <col min="13056" max="13056" width="13.5703125" style="163" customWidth="1"/>
    <col min="13057" max="13057" width="13.85546875" style="163" customWidth="1"/>
    <col min="13058" max="13058" width="16.85546875" style="163" customWidth="1"/>
    <col min="13059" max="13059" width="21.5703125" style="163" customWidth="1"/>
    <col min="13060" max="13060" width="4.42578125" style="163" customWidth="1"/>
    <col min="13061" max="13061" width="32.85546875" style="163" customWidth="1"/>
    <col min="13062" max="13062" width="22.5703125" style="163" customWidth="1"/>
    <col min="13063" max="13063" width="10.5703125" style="163" customWidth="1"/>
    <col min="13064" max="13064" width="11.85546875" style="163" customWidth="1"/>
    <col min="13065" max="13065" width="12.42578125" style="163" customWidth="1"/>
    <col min="13066" max="13066" width="5.42578125" style="163" customWidth="1"/>
    <col min="13067" max="13067" width="11.5703125" style="163" customWidth="1"/>
    <col min="13068" max="13068" width="5.85546875" style="163" customWidth="1"/>
    <col min="13069" max="13069" width="11.42578125" style="163" customWidth="1"/>
    <col min="13070" max="13311" width="11.42578125" style="163"/>
    <col min="13312" max="13312" width="13.5703125" style="163" customWidth="1"/>
    <col min="13313" max="13313" width="13.85546875" style="163" customWidth="1"/>
    <col min="13314" max="13314" width="16.85546875" style="163" customWidth="1"/>
    <col min="13315" max="13315" width="21.5703125" style="163" customWidth="1"/>
    <col min="13316" max="13316" width="4.42578125" style="163" customWidth="1"/>
    <col min="13317" max="13317" width="32.85546875" style="163" customWidth="1"/>
    <col min="13318" max="13318" width="22.5703125" style="163" customWidth="1"/>
    <col min="13319" max="13319" width="10.5703125" style="163" customWidth="1"/>
    <col min="13320" max="13320" width="11.85546875" style="163" customWidth="1"/>
    <col min="13321" max="13321" width="12.42578125" style="163" customWidth="1"/>
    <col min="13322" max="13322" width="5.42578125" style="163" customWidth="1"/>
    <col min="13323" max="13323" width="11.5703125" style="163" customWidth="1"/>
    <col min="13324" max="13324" width="5.85546875" style="163" customWidth="1"/>
    <col min="13325" max="13325" width="11.42578125" style="163" customWidth="1"/>
    <col min="13326" max="13567" width="11.42578125" style="163"/>
    <col min="13568" max="13568" width="13.5703125" style="163" customWidth="1"/>
    <col min="13569" max="13569" width="13.85546875" style="163" customWidth="1"/>
    <col min="13570" max="13570" width="16.85546875" style="163" customWidth="1"/>
    <col min="13571" max="13571" width="21.5703125" style="163" customWidth="1"/>
    <col min="13572" max="13572" width="4.42578125" style="163" customWidth="1"/>
    <col min="13573" max="13573" width="32.85546875" style="163" customWidth="1"/>
    <col min="13574" max="13574" width="22.5703125" style="163" customWidth="1"/>
    <col min="13575" max="13575" width="10.5703125" style="163" customWidth="1"/>
    <col min="13576" max="13576" width="11.85546875" style="163" customWidth="1"/>
    <col min="13577" max="13577" width="12.42578125" style="163" customWidth="1"/>
    <col min="13578" max="13578" width="5.42578125" style="163" customWidth="1"/>
    <col min="13579" max="13579" width="11.5703125" style="163" customWidth="1"/>
    <col min="13580" max="13580" width="5.85546875" style="163" customWidth="1"/>
    <col min="13581" max="13581" width="11.42578125" style="163" customWidth="1"/>
    <col min="13582" max="13823" width="11.42578125" style="163"/>
    <col min="13824" max="13824" width="13.5703125" style="163" customWidth="1"/>
    <col min="13825" max="13825" width="13.85546875" style="163" customWidth="1"/>
    <col min="13826" max="13826" width="16.85546875" style="163" customWidth="1"/>
    <col min="13827" max="13827" width="21.5703125" style="163" customWidth="1"/>
    <col min="13828" max="13828" width="4.42578125" style="163" customWidth="1"/>
    <col min="13829" max="13829" width="32.85546875" style="163" customWidth="1"/>
    <col min="13830" max="13830" width="22.5703125" style="163" customWidth="1"/>
    <col min="13831" max="13831" width="10.5703125" style="163" customWidth="1"/>
    <col min="13832" max="13832" width="11.85546875" style="163" customWidth="1"/>
    <col min="13833" max="13833" width="12.42578125" style="163" customWidth="1"/>
    <col min="13834" max="13834" width="5.42578125" style="163" customWidth="1"/>
    <col min="13835" max="13835" width="11.5703125" style="163" customWidth="1"/>
    <col min="13836" max="13836" width="5.85546875" style="163" customWidth="1"/>
    <col min="13837" max="13837" width="11.42578125" style="163" customWidth="1"/>
    <col min="13838" max="14079" width="11.42578125" style="163"/>
    <col min="14080" max="14080" width="13.5703125" style="163" customWidth="1"/>
    <col min="14081" max="14081" width="13.85546875" style="163" customWidth="1"/>
    <col min="14082" max="14082" width="16.85546875" style="163" customWidth="1"/>
    <col min="14083" max="14083" width="21.5703125" style="163" customWidth="1"/>
    <col min="14084" max="14084" width="4.42578125" style="163" customWidth="1"/>
    <col min="14085" max="14085" width="32.85546875" style="163" customWidth="1"/>
    <col min="14086" max="14086" width="22.5703125" style="163" customWidth="1"/>
    <col min="14087" max="14087" width="10.5703125" style="163" customWidth="1"/>
    <col min="14088" max="14088" width="11.85546875" style="163" customWidth="1"/>
    <col min="14089" max="14089" width="12.42578125" style="163" customWidth="1"/>
    <col min="14090" max="14090" width="5.42578125" style="163" customWidth="1"/>
    <col min="14091" max="14091" width="11.5703125" style="163" customWidth="1"/>
    <col min="14092" max="14092" width="5.85546875" style="163" customWidth="1"/>
    <col min="14093" max="14093" width="11.42578125" style="163" customWidth="1"/>
    <col min="14094" max="14335" width="11.42578125" style="163"/>
    <col min="14336" max="14336" width="13.5703125" style="163" customWidth="1"/>
    <col min="14337" max="14337" width="13.85546875" style="163" customWidth="1"/>
    <col min="14338" max="14338" width="16.85546875" style="163" customWidth="1"/>
    <col min="14339" max="14339" width="21.5703125" style="163" customWidth="1"/>
    <col min="14340" max="14340" width="4.42578125" style="163" customWidth="1"/>
    <col min="14341" max="14341" width="32.85546875" style="163" customWidth="1"/>
    <col min="14342" max="14342" width="22.5703125" style="163" customWidth="1"/>
    <col min="14343" max="14343" width="10.5703125" style="163" customWidth="1"/>
    <col min="14344" max="14344" width="11.85546875" style="163" customWidth="1"/>
    <col min="14345" max="14345" width="12.42578125" style="163" customWidth="1"/>
    <col min="14346" max="14346" width="5.42578125" style="163" customWidth="1"/>
    <col min="14347" max="14347" width="11.5703125" style="163" customWidth="1"/>
    <col min="14348" max="14348" width="5.85546875" style="163" customWidth="1"/>
    <col min="14349" max="14349" width="11.42578125" style="163" customWidth="1"/>
    <col min="14350" max="14591" width="11.42578125" style="163"/>
    <col min="14592" max="14592" width="13.5703125" style="163" customWidth="1"/>
    <col min="14593" max="14593" width="13.85546875" style="163" customWidth="1"/>
    <col min="14594" max="14594" width="16.85546875" style="163" customWidth="1"/>
    <col min="14595" max="14595" width="21.5703125" style="163" customWidth="1"/>
    <col min="14596" max="14596" width="4.42578125" style="163" customWidth="1"/>
    <col min="14597" max="14597" width="32.85546875" style="163" customWidth="1"/>
    <col min="14598" max="14598" width="22.5703125" style="163" customWidth="1"/>
    <col min="14599" max="14599" width="10.5703125" style="163" customWidth="1"/>
    <col min="14600" max="14600" width="11.85546875" style="163" customWidth="1"/>
    <col min="14601" max="14601" width="12.42578125" style="163" customWidth="1"/>
    <col min="14602" max="14602" width="5.42578125" style="163" customWidth="1"/>
    <col min="14603" max="14603" width="11.5703125" style="163" customWidth="1"/>
    <col min="14604" max="14604" width="5.85546875" style="163" customWidth="1"/>
    <col min="14605" max="14605" width="11.42578125" style="163" customWidth="1"/>
    <col min="14606" max="14847" width="11.42578125" style="163"/>
    <col min="14848" max="14848" width="13.5703125" style="163" customWidth="1"/>
    <col min="14849" max="14849" width="13.85546875" style="163" customWidth="1"/>
    <col min="14850" max="14850" width="16.85546875" style="163" customWidth="1"/>
    <col min="14851" max="14851" width="21.5703125" style="163" customWidth="1"/>
    <col min="14852" max="14852" width="4.42578125" style="163" customWidth="1"/>
    <col min="14853" max="14853" width="32.85546875" style="163" customWidth="1"/>
    <col min="14854" max="14854" width="22.5703125" style="163" customWidth="1"/>
    <col min="14855" max="14855" width="10.5703125" style="163" customWidth="1"/>
    <col min="14856" max="14856" width="11.85546875" style="163" customWidth="1"/>
    <col min="14857" max="14857" width="12.42578125" style="163" customWidth="1"/>
    <col min="14858" max="14858" width="5.42578125" style="163" customWidth="1"/>
    <col min="14859" max="14859" width="11.5703125" style="163" customWidth="1"/>
    <col min="14860" max="14860" width="5.85546875" style="163" customWidth="1"/>
    <col min="14861" max="14861" width="11.42578125" style="163" customWidth="1"/>
    <col min="14862" max="15103" width="11.42578125" style="163"/>
    <col min="15104" max="15104" width="13.5703125" style="163" customWidth="1"/>
    <col min="15105" max="15105" width="13.85546875" style="163" customWidth="1"/>
    <col min="15106" max="15106" width="16.85546875" style="163" customWidth="1"/>
    <col min="15107" max="15107" width="21.5703125" style="163" customWidth="1"/>
    <col min="15108" max="15108" width="4.42578125" style="163" customWidth="1"/>
    <col min="15109" max="15109" width="32.85546875" style="163" customWidth="1"/>
    <col min="15110" max="15110" width="22.5703125" style="163" customWidth="1"/>
    <col min="15111" max="15111" width="10.5703125" style="163" customWidth="1"/>
    <col min="15112" max="15112" width="11.85546875" style="163" customWidth="1"/>
    <col min="15113" max="15113" width="12.42578125" style="163" customWidth="1"/>
    <col min="15114" max="15114" width="5.42578125" style="163" customWidth="1"/>
    <col min="15115" max="15115" width="11.5703125" style="163" customWidth="1"/>
    <col min="15116" max="15116" width="5.85546875" style="163" customWidth="1"/>
    <col min="15117" max="15117" width="11.42578125" style="163" customWidth="1"/>
    <col min="15118" max="15359" width="11.42578125" style="163"/>
    <col min="15360" max="15360" width="13.5703125" style="163" customWidth="1"/>
    <col min="15361" max="15361" width="13.85546875" style="163" customWidth="1"/>
    <col min="15362" max="15362" width="16.85546875" style="163" customWidth="1"/>
    <col min="15363" max="15363" width="21.5703125" style="163" customWidth="1"/>
    <col min="15364" max="15364" width="4.42578125" style="163" customWidth="1"/>
    <col min="15365" max="15365" width="32.85546875" style="163" customWidth="1"/>
    <col min="15366" max="15366" width="22.5703125" style="163" customWidth="1"/>
    <col min="15367" max="15367" width="10.5703125" style="163" customWidth="1"/>
    <col min="15368" max="15368" width="11.85546875" style="163" customWidth="1"/>
    <col min="15369" max="15369" width="12.42578125" style="163" customWidth="1"/>
    <col min="15370" max="15370" width="5.42578125" style="163" customWidth="1"/>
    <col min="15371" max="15371" width="11.5703125" style="163" customWidth="1"/>
    <col min="15372" max="15372" width="5.85546875" style="163" customWidth="1"/>
    <col min="15373" max="15373" width="11.42578125" style="163" customWidth="1"/>
    <col min="15374" max="15615" width="11.42578125" style="163"/>
    <col min="15616" max="15616" width="13.5703125" style="163" customWidth="1"/>
    <col min="15617" max="15617" width="13.85546875" style="163" customWidth="1"/>
    <col min="15618" max="15618" width="16.85546875" style="163" customWidth="1"/>
    <col min="15619" max="15619" width="21.5703125" style="163" customWidth="1"/>
    <col min="15620" max="15620" width="4.42578125" style="163" customWidth="1"/>
    <col min="15621" max="15621" width="32.85546875" style="163" customWidth="1"/>
    <col min="15622" max="15622" width="22.5703125" style="163" customWidth="1"/>
    <col min="15623" max="15623" width="10.5703125" style="163" customWidth="1"/>
    <col min="15624" max="15624" width="11.85546875" style="163" customWidth="1"/>
    <col min="15625" max="15625" width="12.42578125" style="163" customWidth="1"/>
    <col min="15626" max="15626" width="5.42578125" style="163" customWidth="1"/>
    <col min="15627" max="15627" width="11.5703125" style="163" customWidth="1"/>
    <col min="15628" max="15628" width="5.85546875" style="163" customWidth="1"/>
    <col min="15629" max="15629" width="11.42578125" style="163" customWidth="1"/>
    <col min="15630" max="15871" width="11.42578125" style="163"/>
    <col min="15872" max="15872" width="13.5703125" style="163" customWidth="1"/>
    <col min="15873" max="15873" width="13.85546875" style="163" customWidth="1"/>
    <col min="15874" max="15874" width="16.85546875" style="163" customWidth="1"/>
    <col min="15875" max="15875" width="21.5703125" style="163" customWidth="1"/>
    <col min="15876" max="15876" width="4.42578125" style="163" customWidth="1"/>
    <col min="15877" max="15877" width="32.85546875" style="163" customWidth="1"/>
    <col min="15878" max="15878" width="22.5703125" style="163" customWidth="1"/>
    <col min="15879" max="15879" width="10.5703125" style="163" customWidth="1"/>
    <col min="15880" max="15880" width="11.85546875" style="163" customWidth="1"/>
    <col min="15881" max="15881" width="12.42578125" style="163" customWidth="1"/>
    <col min="15882" max="15882" width="5.42578125" style="163" customWidth="1"/>
    <col min="15883" max="15883" width="11.5703125" style="163" customWidth="1"/>
    <col min="15884" max="15884" width="5.85546875" style="163" customWidth="1"/>
    <col min="15885" max="15885" width="11.42578125" style="163" customWidth="1"/>
    <col min="15886" max="16127" width="11.42578125" style="163"/>
    <col min="16128" max="16128" width="13.5703125" style="163" customWidth="1"/>
    <col min="16129" max="16129" width="13.85546875" style="163" customWidth="1"/>
    <col min="16130" max="16130" width="16.85546875" style="163" customWidth="1"/>
    <col min="16131" max="16131" width="21.5703125" style="163" customWidth="1"/>
    <col min="16132" max="16132" width="4.42578125" style="163" customWidth="1"/>
    <col min="16133" max="16133" width="32.85546875" style="163" customWidth="1"/>
    <col min="16134" max="16134" width="22.5703125" style="163" customWidth="1"/>
    <col min="16135" max="16135" width="10.5703125" style="163" customWidth="1"/>
    <col min="16136" max="16136" width="11.85546875" style="163" customWidth="1"/>
    <col min="16137" max="16137" width="12.42578125" style="163" customWidth="1"/>
    <col min="16138" max="16138" width="5.42578125" style="163" customWidth="1"/>
    <col min="16139" max="16139" width="11.5703125" style="163" customWidth="1"/>
    <col min="16140" max="16140" width="5.85546875" style="163" customWidth="1"/>
    <col min="16141" max="16141" width="11.42578125" style="163" customWidth="1"/>
    <col min="16142" max="16384" width="11.42578125" style="163"/>
  </cols>
  <sheetData>
    <row r="1" spans="1:15" s="145" customFormat="1" ht="18" x14ac:dyDescent="0.25">
      <c r="A1" s="394" t="s">
        <v>90</v>
      </c>
      <c r="B1" s="394"/>
      <c r="C1" s="395"/>
      <c r="D1" s="395"/>
      <c r="E1" s="395"/>
      <c r="F1" s="395"/>
      <c r="G1" s="143"/>
      <c r="H1" s="144"/>
      <c r="I1" s="144"/>
      <c r="J1" s="144"/>
      <c r="K1" s="144"/>
      <c r="L1" s="144"/>
      <c r="M1" s="144"/>
      <c r="N1" s="144"/>
      <c r="O1" s="144"/>
    </row>
    <row r="2" spans="1:15" s="148" customFormat="1" ht="15" x14ac:dyDescent="0.25">
      <c r="A2" s="146" t="s">
        <v>97</v>
      </c>
      <c r="B2" s="146"/>
      <c r="C2" s="396"/>
      <c r="D2" s="396"/>
      <c r="E2" s="396"/>
      <c r="F2" s="396"/>
      <c r="G2" s="147"/>
      <c r="H2" s="147"/>
      <c r="I2" s="147"/>
      <c r="J2" s="147"/>
      <c r="K2" s="147"/>
      <c r="L2" s="147"/>
      <c r="M2" s="147"/>
      <c r="N2" s="147"/>
      <c r="O2" s="147"/>
    </row>
    <row r="3" spans="1:15" s="152" customFormat="1" ht="15" x14ac:dyDescent="0.25">
      <c r="A3" s="397" t="s">
        <v>91</v>
      </c>
      <c r="B3" s="397"/>
      <c r="C3" s="398"/>
      <c r="D3" s="399"/>
      <c r="E3" s="399"/>
      <c r="F3" s="151"/>
      <c r="G3" s="151"/>
      <c r="H3" s="144"/>
      <c r="I3" s="144"/>
      <c r="J3" s="144"/>
      <c r="K3" s="144"/>
      <c r="L3" s="144"/>
      <c r="M3" s="144"/>
      <c r="N3" s="144"/>
      <c r="O3" s="144"/>
    </row>
    <row r="4" spans="1:15" s="155" customFormat="1" ht="38.25" x14ac:dyDescent="0.2">
      <c r="A4" s="153" t="s">
        <v>100</v>
      </c>
      <c r="B4" s="153" t="s">
        <v>92</v>
      </c>
      <c r="C4" s="153" t="s">
        <v>98</v>
      </c>
      <c r="D4" s="383" t="s">
        <v>94</v>
      </c>
      <c r="E4" s="384"/>
      <c r="F4" s="153" t="s">
        <v>93</v>
      </c>
      <c r="G4" s="154"/>
      <c r="H4" s="150"/>
      <c r="I4" s="150"/>
      <c r="J4" s="150"/>
      <c r="K4" s="150"/>
      <c r="L4" s="150"/>
      <c r="M4" s="150"/>
      <c r="N4" s="150"/>
      <c r="O4" s="150"/>
    </row>
    <row r="5" spans="1:15" s="160" customFormat="1" ht="11.25" x14ac:dyDescent="0.2">
      <c r="A5" s="156">
        <v>1</v>
      </c>
      <c r="B5" s="156">
        <v>2</v>
      </c>
      <c r="C5" s="156">
        <v>3</v>
      </c>
      <c r="D5" s="385" t="s">
        <v>99</v>
      </c>
      <c r="E5" s="386"/>
      <c r="F5" s="157" t="s">
        <v>95</v>
      </c>
      <c r="G5" s="158"/>
      <c r="H5" s="159"/>
      <c r="I5" s="159"/>
      <c r="J5" s="159"/>
      <c r="K5" s="159"/>
      <c r="L5" s="159"/>
      <c r="M5" s="159"/>
      <c r="N5" s="159"/>
      <c r="O5" s="159"/>
    </row>
    <row r="6" spans="1:15" x14ac:dyDescent="0.2">
      <c r="F6" s="352"/>
      <c r="G6" s="162"/>
      <c r="H6" s="150"/>
      <c r="I6" s="150"/>
      <c r="J6" s="150"/>
      <c r="K6" s="150"/>
      <c r="L6" s="150"/>
      <c r="M6" s="150"/>
      <c r="N6" s="150"/>
      <c r="O6" s="150"/>
    </row>
    <row r="7" spans="1:15" ht="15" customHeight="1" x14ac:dyDescent="0.2">
      <c r="A7" s="247"/>
      <c r="B7" s="247"/>
      <c r="C7" s="247"/>
      <c r="D7" s="387"/>
      <c r="E7" s="388"/>
      <c r="F7" s="248"/>
      <c r="G7" s="162"/>
      <c r="H7" s="150"/>
      <c r="I7" s="150"/>
      <c r="J7" s="150"/>
      <c r="K7" s="150"/>
      <c r="L7" s="150"/>
      <c r="M7" s="150"/>
      <c r="N7" s="150"/>
      <c r="O7" s="150"/>
    </row>
    <row r="8" spans="1:15" ht="15" customHeight="1" x14ac:dyDescent="0.2">
      <c r="A8" s="247"/>
      <c r="B8" s="247"/>
      <c r="C8" s="247"/>
      <c r="D8" s="387"/>
      <c r="E8" s="388"/>
      <c r="F8" s="248"/>
      <c r="G8" s="162"/>
      <c r="H8" s="150"/>
      <c r="I8" s="150"/>
      <c r="J8" s="150"/>
      <c r="K8" s="150"/>
      <c r="L8" s="150"/>
      <c r="M8" s="150"/>
      <c r="N8" s="150"/>
      <c r="O8" s="150"/>
    </row>
    <row r="9" spans="1:15" ht="15" customHeight="1" x14ac:dyDescent="0.2">
      <c r="A9" s="247"/>
      <c r="B9" s="247"/>
      <c r="C9" s="250"/>
      <c r="D9" s="393"/>
      <c r="E9" s="393"/>
      <c r="F9" s="353"/>
      <c r="G9" s="162"/>
      <c r="H9" s="150"/>
      <c r="I9" s="150"/>
      <c r="J9" s="150"/>
      <c r="K9" s="150"/>
      <c r="L9" s="150"/>
      <c r="M9" s="150"/>
      <c r="N9" s="150"/>
      <c r="O9" s="150"/>
    </row>
    <row r="10" spans="1:15" x14ac:dyDescent="0.2">
      <c r="A10" s="249"/>
      <c r="B10" s="247"/>
      <c r="C10" s="247"/>
      <c r="D10" s="387"/>
      <c r="E10" s="388"/>
      <c r="F10" s="248"/>
      <c r="G10" s="162"/>
      <c r="H10" s="150"/>
      <c r="I10" s="150"/>
      <c r="J10" s="150"/>
      <c r="K10" s="150"/>
      <c r="L10" s="150"/>
      <c r="M10" s="150"/>
      <c r="N10" s="150"/>
      <c r="O10" s="150"/>
    </row>
    <row r="11" spans="1:15" ht="13.7" customHeight="1" x14ac:dyDescent="0.2">
      <c r="A11" s="115"/>
      <c r="B11" s="161"/>
      <c r="C11" s="245"/>
      <c r="D11" s="389"/>
      <c r="E11" s="390"/>
      <c r="F11" s="246"/>
      <c r="G11" s="162"/>
      <c r="H11" s="150"/>
      <c r="I11" s="150"/>
      <c r="J11" s="150"/>
      <c r="K11" s="150"/>
      <c r="L11" s="150"/>
      <c r="M11" s="150"/>
      <c r="N11" s="150"/>
      <c r="O11" s="150"/>
    </row>
    <row r="12" spans="1:15" ht="13.7" customHeight="1" x14ac:dyDescent="0.2">
      <c r="A12" s="115"/>
      <c r="B12" s="161"/>
      <c r="C12" s="243"/>
      <c r="D12" s="389"/>
      <c r="E12" s="390"/>
      <c r="F12" s="246"/>
      <c r="G12" s="162"/>
      <c r="H12" s="150"/>
      <c r="I12" s="150"/>
      <c r="J12" s="150"/>
      <c r="K12" s="150"/>
      <c r="L12" s="150"/>
      <c r="M12" s="150"/>
      <c r="N12" s="150"/>
      <c r="O12" s="150"/>
    </row>
    <row r="13" spans="1:15" ht="13.7" customHeight="1" x14ac:dyDescent="0.2">
      <c r="A13" s="115"/>
      <c r="B13" s="164"/>
      <c r="C13" s="243"/>
      <c r="D13" s="389"/>
      <c r="E13" s="390"/>
      <c r="F13" s="246"/>
      <c r="G13" s="165"/>
      <c r="H13" s="150"/>
      <c r="I13" s="150"/>
      <c r="J13" s="150"/>
      <c r="K13" s="150"/>
      <c r="L13" s="150"/>
      <c r="M13" s="150"/>
      <c r="N13" s="150"/>
      <c r="O13" s="150"/>
    </row>
    <row r="14" spans="1:15" x14ac:dyDescent="0.2">
      <c r="A14" s="166"/>
      <c r="B14" s="166"/>
      <c r="C14" s="166"/>
      <c r="D14" s="391"/>
      <c r="E14" s="392"/>
      <c r="F14" s="167"/>
      <c r="G14" s="162"/>
      <c r="H14" s="150"/>
      <c r="I14" s="150"/>
      <c r="J14" s="150"/>
      <c r="K14" s="150"/>
      <c r="L14" s="150"/>
      <c r="M14" s="150"/>
      <c r="N14" s="150"/>
      <c r="O14" s="150"/>
    </row>
    <row r="15" spans="1:15" s="149" customFormat="1" ht="15" x14ac:dyDescent="0.25">
      <c r="A15" s="400" t="s">
        <v>51</v>
      </c>
      <c r="B15" s="401"/>
      <c r="C15" s="402"/>
      <c r="D15" s="402"/>
      <c r="E15" s="402"/>
      <c r="F15" s="168">
        <f>SUM(F7:F14)</f>
        <v>0</v>
      </c>
      <c r="G15" s="165"/>
      <c r="H15" s="147"/>
      <c r="I15" s="147"/>
      <c r="J15" s="147"/>
      <c r="K15" s="147"/>
      <c r="L15" s="147"/>
      <c r="M15" s="147"/>
      <c r="N15" s="147"/>
      <c r="O15" s="147"/>
    </row>
    <row r="16" spans="1:15" x14ac:dyDescent="0.2">
      <c r="A16" s="382"/>
      <c r="B16" s="382"/>
      <c r="C16" s="382"/>
    </row>
    <row r="17" spans="1:10" x14ac:dyDescent="0.2">
      <c r="A17" s="169" t="s">
        <v>96</v>
      </c>
      <c r="B17" s="169"/>
      <c r="C17" s="169"/>
      <c r="D17" s="159"/>
      <c r="E17" s="159"/>
      <c r="F17" s="159"/>
      <c r="G17" s="159"/>
      <c r="H17" s="159"/>
      <c r="I17" s="159"/>
      <c r="J17" s="159"/>
    </row>
    <row r="20" spans="1:10" x14ac:dyDescent="0.2">
      <c r="F20" s="170"/>
    </row>
  </sheetData>
  <mergeCells count="16">
    <mergeCell ref="A1:F1"/>
    <mergeCell ref="C2:F2"/>
    <mergeCell ref="A3:C3"/>
    <mergeCell ref="D3:E3"/>
    <mergeCell ref="A15:E15"/>
    <mergeCell ref="D11:E11"/>
    <mergeCell ref="A16:C16"/>
    <mergeCell ref="D4:E4"/>
    <mergeCell ref="D5:E5"/>
    <mergeCell ref="D10:E10"/>
    <mergeCell ref="D12:E12"/>
    <mergeCell ref="D13:E13"/>
    <mergeCell ref="D14:E14"/>
    <mergeCell ref="D7:E7"/>
    <mergeCell ref="D8:E8"/>
    <mergeCell ref="D9:E9"/>
  </mergeCells>
  <pageMargins left="0.7" right="0.7" top="0.75" bottom="0.75" header="0.3" footer="0.3"/>
  <pageSetup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0"/>
  <sheetViews>
    <sheetView zoomScaleNormal="100" workbookViewId="0">
      <selection activeCell="G3" sqref="G3"/>
    </sheetView>
  </sheetViews>
  <sheetFormatPr defaultRowHeight="15" x14ac:dyDescent="0.25"/>
  <cols>
    <col min="1" max="2" width="12.85546875" customWidth="1"/>
    <col min="3" max="3" width="11.42578125" customWidth="1"/>
    <col min="4" max="4" width="52.140625" customWidth="1"/>
    <col min="5" max="5" width="35.140625" customWidth="1"/>
    <col min="6" max="6" width="40.5703125" customWidth="1"/>
    <col min="7" max="7" width="11.5703125" customWidth="1"/>
  </cols>
  <sheetData>
    <row r="1" spans="1:7" ht="15.75" x14ac:dyDescent="0.25">
      <c r="A1" s="403" t="s">
        <v>86</v>
      </c>
      <c r="B1" s="403"/>
      <c r="C1" s="403"/>
      <c r="D1" s="403"/>
      <c r="E1" s="403"/>
      <c r="F1" s="403"/>
      <c r="G1" s="403"/>
    </row>
    <row r="2" spans="1:7" ht="75" x14ac:dyDescent="0.25">
      <c r="A2" s="140" t="s">
        <v>61</v>
      </c>
      <c r="B2" s="141" t="s">
        <v>62</v>
      </c>
      <c r="C2" s="141" t="s">
        <v>81</v>
      </c>
      <c r="D2" s="140" t="s">
        <v>82</v>
      </c>
      <c r="E2" s="140" t="s">
        <v>83</v>
      </c>
      <c r="F2" s="140" t="s">
        <v>84</v>
      </c>
      <c r="G2" s="141" t="s">
        <v>85</v>
      </c>
    </row>
    <row r="3" spans="1:7" x14ac:dyDescent="0.25">
      <c r="A3" s="12"/>
      <c r="B3" s="12"/>
      <c r="C3" s="12"/>
      <c r="D3" s="12"/>
      <c r="E3" s="12"/>
      <c r="F3" s="12"/>
      <c r="G3" s="12"/>
    </row>
    <row r="4" spans="1:7" x14ac:dyDescent="0.25">
      <c r="A4" s="12"/>
      <c r="B4" s="12"/>
      <c r="C4" s="12"/>
      <c r="D4" s="12"/>
      <c r="E4" s="12"/>
      <c r="F4" s="12"/>
      <c r="G4" s="12"/>
    </row>
    <row r="5" spans="1:7" x14ac:dyDescent="0.25">
      <c r="A5" s="12"/>
      <c r="B5" s="12"/>
      <c r="C5" s="12"/>
      <c r="D5" s="12"/>
      <c r="E5" s="12"/>
      <c r="F5" s="12"/>
      <c r="G5" s="12"/>
    </row>
    <row r="6" spans="1:7" x14ac:dyDescent="0.25">
      <c r="A6" s="12"/>
      <c r="B6" s="12"/>
      <c r="C6" s="12"/>
      <c r="D6" s="12"/>
      <c r="E6" s="12"/>
      <c r="F6" s="12"/>
      <c r="G6" s="12"/>
    </row>
    <row r="7" spans="1:7" x14ac:dyDescent="0.25">
      <c r="A7" s="12"/>
      <c r="B7" s="12"/>
      <c r="C7" s="12"/>
      <c r="D7" s="12"/>
      <c r="E7" s="12"/>
      <c r="F7" s="12"/>
      <c r="G7" s="12"/>
    </row>
    <row r="8" spans="1:7" x14ac:dyDescent="0.25">
      <c r="A8" s="12"/>
      <c r="B8" s="12"/>
      <c r="C8" s="12"/>
      <c r="D8" s="12"/>
      <c r="E8" s="12"/>
      <c r="F8" s="12"/>
      <c r="G8" s="12"/>
    </row>
    <row r="9" spans="1:7" x14ac:dyDescent="0.25">
      <c r="A9" s="12"/>
      <c r="B9" s="12"/>
      <c r="C9" s="12"/>
      <c r="D9" s="12"/>
      <c r="E9" s="12"/>
      <c r="F9" s="12"/>
      <c r="G9" s="12"/>
    </row>
    <row r="10" spans="1:7" x14ac:dyDescent="0.25">
      <c r="A10" s="12"/>
      <c r="B10" s="12"/>
      <c r="C10" s="12"/>
      <c r="D10" s="12"/>
      <c r="E10" s="12"/>
      <c r="F10" s="12"/>
      <c r="G10" s="12"/>
    </row>
    <row r="11" spans="1:7" x14ac:dyDescent="0.25">
      <c r="A11" s="12"/>
      <c r="B11" s="12"/>
      <c r="C11" s="12"/>
      <c r="D11" s="12"/>
      <c r="E11" s="12"/>
      <c r="F11" s="12"/>
      <c r="G11" s="12"/>
    </row>
    <row r="12" spans="1:7" x14ac:dyDescent="0.25">
      <c r="A12" s="12"/>
      <c r="B12" s="12"/>
      <c r="C12" s="12"/>
      <c r="D12" s="12"/>
      <c r="E12" s="12"/>
      <c r="F12" s="12"/>
      <c r="G12" s="12"/>
    </row>
    <row r="13" spans="1:7" x14ac:dyDescent="0.25">
      <c r="A13" s="12"/>
      <c r="B13" s="12"/>
      <c r="C13" s="12"/>
      <c r="D13" s="12"/>
      <c r="E13" s="12"/>
      <c r="F13" s="12"/>
      <c r="G13" s="12"/>
    </row>
    <row r="14" spans="1:7" x14ac:dyDescent="0.25">
      <c r="A14" s="12"/>
      <c r="B14" s="12"/>
      <c r="C14" s="12"/>
      <c r="D14" s="12"/>
      <c r="E14" s="12"/>
      <c r="F14" s="12"/>
      <c r="G14" s="12"/>
    </row>
    <row r="15" spans="1:7" x14ac:dyDescent="0.25">
      <c r="A15" s="12"/>
      <c r="B15" s="12"/>
      <c r="C15" s="12"/>
      <c r="D15" s="12"/>
      <c r="E15" s="12"/>
      <c r="F15" s="12"/>
      <c r="G15" s="12"/>
    </row>
    <row r="19" spans="1:5" x14ac:dyDescent="0.25">
      <c r="A19" s="101" t="s">
        <v>69</v>
      </c>
      <c r="B19" s="101"/>
      <c r="C19" s="98"/>
      <c r="D19" s="101" t="s">
        <v>87</v>
      </c>
      <c r="E19" s="98"/>
    </row>
    <row r="20" spans="1:5" x14ac:dyDescent="0.25">
      <c r="A20" s="101" t="s">
        <v>71</v>
      </c>
      <c r="B20" s="101"/>
      <c r="C20" s="98"/>
      <c r="D20" s="359" t="s">
        <v>72</v>
      </c>
      <c r="E20" s="359"/>
    </row>
  </sheetData>
  <mergeCells count="2">
    <mergeCell ref="A1:G1"/>
    <mergeCell ref="D20:E20"/>
  </mergeCells>
  <pageMargins left="0.7" right="0.7" top="0.75" bottom="0.75" header="0.3" footer="0.3"/>
  <pageSetup paperSize="9" scale="74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12"/>
  <sheetViews>
    <sheetView zoomScaleNormal="100" workbookViewId="0">
      <selection activeCell="C18" sqref="C18"/>
    </sheetView>
  </sheetViews>
  <sheetFormatPr defaultColWidth="8.85546875" defaultRowHeight="14.25" x14ac:dyDescent="0.2"/>
  <cols>
    <col min="1" max="1" width="17.85546875" style="3" customWidth="1"/>
    <col min="2" max="2" width="44.42578125" style="3" customWidth="1"/>
    <col min="3" max="3" width="23.42578125" style="3" customWidth="1"/>
    <col min="4" max="4" width="11.42578125" style="3" customWidth="1"/>
    <col min="5" max="5" width="11.5703125" style="3" customWidth="1"/>
    <col min="6" max="6" width="11.140625" style="3" bestFit="1" customWidth="1"/>
    <col min="7" max="7" width="9" style="3" bestFit="1" customWidth="1"/>
    <col min="8" max="8" width="11.140625" style="3" bestFit="1" customWidth="1"/>
    <col min="9" max="9" width="12.42578125" style="3" customWidth="1"/>
    <col min="10" max="10" width="31.42578125" style="3" customWidth="1"/>
    <col min="11" max="16384" width="8.85546875" style="3"/>
  </cols>
  <sheetData>
    <row r="1" spans="1:10" ht="15" x14ac:dyDescent="0.25">
      <c r="A1" s="404" t="s">
        <v>89</v>
      </c>
      <c r="B1" s="404"/>
      <c r="C1" s="404"/>
      <c r="D1" s="404"/>
      <c r="E1" s="404"/>
      <c r="F1" s="404"/>
      <c r="G1" s="404"/>
      <c r="H1" s="404"/>
      <c r="I1" s="404"/>
      <c r="J1" s="404"/>
    </row>
    <row r="2" spans="1:10" ht="60" x14ac:dyDescent="0.25">
      <c r="A2" s="1" t="s">
        <v>25</v>
      </c>
      <c r="B2" s="1" t="s">
        <v>26</v>
      </c>
      <c r="C2" s="1" t="s">
        <v>27</v>
      </c>
      <c r="D2" s="1" t="s">
        <v>19</v>
      </c>
      <c r="E2" s="1" t="s">
        <v>20</v>
      </c>
      <c r="F2" s="2" t="s">
        <v>21</v>
      </c>
      <c r="G2" s="1" t="s">
        <v>22</v>
      </c>
      <c r="H2" s="2" t="s">
        <v>23</v>
      </c>
      <c r="I2" s="2" t="s">
        <v>28</v>
      </c>
      <c r="J2" s="2" t="s">
        <v>24</v>
      </c>
    </row>
    <row r="3" spans="1:10" x14ac:dyDescent="0.2">
      <c r="A3" s="5" t="s">
        <v>88</v>
      </c>
      <c r="B3" s="5" t="s">
        <v>0</v>
      </c>
      <c r="C3" s="5" t="s">
        <v>18</v>
      </c>
      <c r="D3" s="11">
        <v>50000</v>
      </c>
      <c r="E3" s="11">
        <v>55120</v>
      </c>
      <c r="F3" s="11">
        <f t="shared" ref="F3:F12" si="0">D3*1.15</f>
        <v>57499.999999999993</v>
      </c>
      <c r="G3" s="6">
        <v>0.1</v>
      </c>
      <c r="H3" s="10">
        <f>(F3+E3)*G3</f>
        <v>11262</v>
      </c>
      <c r="I3" s="11">
        <v>11367</v>
      </c>
      <c r="J3" s="5"/>
    </row>
    <row r="4" spans="1:10" x14ac:dyDescent="0.2">
      <c r="A4" s="5" t="s">
        <v>10</v>
      </c>
      <c r="B4" s="5" t="s">
        <v>1</v>
      </c>
      <c r="C4" s="5" t="s">
        <v>18</v>
      </c>
      <c r="D4" s="8">
        <v>52000</v>
      </c>
      <c r="E4" s="8">
        <v>16974</v>
      </c>
      <c r="F4" s="8">
        <f t="shared" si="0"/>
        <v>59799.999999999993</v>
      </c>
      <c r="G4" s="6">
        <v>1</v>
      </c>
      <c r="H4" s="7">
        <f>(F4+E4)*G4</f>
        <v>76774</v>
      </c>
      <c r="I4" s="8">
        <v>76774</v>
      </c>
      <c r="J4" s="5"/>
    </row>
    <row r="5" spans="1:10" x14ac:dyDescent="0.2">
      <c r="A5" s="5" t="s">
        <v>11</v>
      </c>
      <c r="B5" s="5" t="s">
        <v>2</v>
      </c>
      <c r="C5" s="5" t="s">
        <v>18</v>
      </c>
      <c r="D5" s="8">
        <v>25000</v>
      </c>
      <c r="E5" s="8"/>
      <c r="F5" s="142">
        <f t="shared" si="0"/>
        <v>28749.999999999996</v>
      </c>
      <c r="G5" s="6">
        <v>1</v>
      </c>
      <c r="H5" s="7">
        <f t="shared" ref="H5:H12" si="1">(F5+E5)*G5</f>
        <v>28749.999999999996</v>
      </c>
      <c r="I5" s="8">
        <v>28750</v>
      </c>
      <c r="J5" s="9"/>
    </row>
    <row r="6" spans="1:10" x14ac:dyDescent="0.2">
      <c r="A6" s="5" t="s">
        <v>12</v>
      </c>
      <c r="B6" s="5" t="s">
        <v>3</v>
      </c>
      <c r="C6" s="5" t="s">
        <v>18</v>
      </c>
      <c r="D6" s="8">
        <v>14000</v>
      </c>
      <c r="E6" s="8">
        <v>640</v>
      </c>
      <c r="F6" s="8">
        <f t="shared" si="0"/>
        <v>16099.999999999998</v>
      </c>
      <c r="G6" s="6">
        <v>1</v>
      </c>
      <c r="H6" s="7">
        <f t="shared" si="1"/>
        <v>16740</v>
      </c>
      <c r="I6" s="8">
        <v>16740</v>
      </c>
      <c r="J6" s="5"/>
    </row>
    <row r="7" spans="1:10" x14ac:dyDescent="0.2">
      <c r="A7" s="5" t="s">
        <v>13</v>
      </c>
      <c r="B7" s="5" t="s">
        <v>4</v>
      </c>
      <c r="C7" s="5" t="s">
        <v>18</v>
      </c>
      <c r="D7" s="8">
        <v>30000</v>
      </c>
      <c r="E7" s="8">
        <v>10605</v>
      </c>
      <c r="F7" s="8">
        <f t="shared" si="0"/>
        <v>34500</v>
      </c>
      <c r="G7" s="6">
        <v>0.5</v>
      </c>
      <c r="H7" s="7">
        <f t="shared" si="1"/>
        <v>22552.5</v>
      </c>
      <c r="I7" s="8">
        <v>22552.5</v>
      </c>
      <c r="J7" s="5"/>
    </row>
    <row r="8" spans="1:10" x14ac:dyDescent="0.2">
      <c r="A8" s="5" t="s">
        <v>14</v>
      </c>
      <c r="B8" s="5" t="s">
        <v>5</v>
      </c>
      <c r="C8" s="5" t="s">
        <v>18</v>
      </c>
      <c r="D8" s="8">
        <v>14000</v>
      </c>
      <c r="E8" s="8">
        <v>17178</v>
      </c>
      <c r="F8" s="8">
        <f t="shared" si="0"/>
        <v>16099.999999999998</v>
      </c>
      <c r="G8" s="6">
        <v>0.5</v>
      </c>
      <c r="H8" s="7">
        <f>(F8+E8)*G8</f>
        <v>16639</v>
      </c>
      <c r="I8" s="8">
        <v>16639</v>
      </c>
      <c r="J8" s="5"/>
    </row>
    <row r="9" spans="1:10" x14ac:dyDescent="0.2">
      <c r="A9" s="5" t="s">
        <v>15</v>
      </c>
      <c r="B9" s="5" t="s">
        <v>6</v>
      </c>
      <c r="C9" s="5" t="s">
        <v>18</v>
      </c>
      <c r="D9" s="8">
        <v>36750</v>
      </c>
      <c r="E9" s="8"/>
      <c r="F9" s="8">
        <f t="shared" si="0"/>
        <v>42262.5</v>
      </c>
      <c r="G9" s="6">
        <v>1</v>
      </c>
      <c r="H9" s="7">
        <f t="shared" si="1"/>
        <v>42262.5</v>
      </c>
      <c r="I9" s="8">
        <v>42262.5</v>
      </c>
      <c r="J9" s="5"/>
    </row>
    <row r="10" spans="1:10" ht="28.5" x14ac:dyDescent="0.2">
      <c r="A10" s="9" t="s">
        <v>29</v>
      </c>
      <c r="B10" s="9" t="s">
        <v>7</v>
      </c>
      <c r="C10" s="5" t="s">
        <v>18</v>
      </c>
      <c r="D10" s="11">
        <v>14000</v>
      </c>
      <c r="E10" s="11">
        <v>16168</v>
      </c>
      <c r="F10" s="11">
        <f t="shared" si="0"/>
        <v>16099.999999999998</v>
      </c>
      <c r="G10" s="6">
        <v>0.5</v>
      </c>
      <c r="H10" s="10">
        <f t="shared" si="1"/>
        <v>16134</v>
      </c>
      <c r="I10" s="11">
        <v>16134</v>
      </c>
      <c r="J10" s="5"/>
    </row>
    <row r="11" spans="1:10" x14ac:dyDescent="0.2">
      <c r="A11" s="5" t="s">
        <v>16</v>
      </c>
      <c r="B11" s="5" t="s">
        <v>8</v>
      </c>
      <c r="C11" s="5" t="s">
        <v>18</v>
      </c>
      <c r="D11" s="8">
        <v>25000</v>
      </c>
      <c r="E11" s="8">
        <v>30948</v>
      </c>
      <c r="F11" s="11">
        <f t="shared" si="0"/>
        <v>28749.999999999996</v>
      </c>
      <c r="G11" s="6">
        <v>0.65</v>
      </c>
      <c r="H11" s="7">
        <f t="shared" si="1"/>
        <v>38803.700000000004</v>
      </c>
      <c r="I11" s="8">
        <v>38803.699999999997</v>
      </c>
      <c r="J11" s="5"/>
    </row>
    <row r="12" spans="1:10" x14ac:dyDescent="0.2">
      <c r="A12" s="5" t="s">
        <v>17</v>
      </c>
      <c r="B12" s="5" t="s">
        <v>9</v>
      </c>
      <c r="C12" s="5" t="s">
        <v>18</v>
      </c>
      <c r="D12" s="8">
        <v>20000</v>
      </c>
      <c r="E12" s="8"/>
      <c r="F12" s="11">
        <f t="shared" si="0"/>
        <v>23000</v>
      </c>
      <c r="G12" s="6">
        <v>1</v>
      </c>
      <c r="H12" s="7">
        <f t="shared" si="1"/>
        <v>23000</v>
      </c>
      <c r="I12" s="8">
        <v>23000</v>
      </c>
      <c r="J12" s="5"/>
    </row>
  </sheetData>
  <mergeCells count="1">
    <mergeCell ref="A1:J1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Budget Monitoring</vt:lpstr>
      <vt:lpstr>1st Settlement </vt:lpstr>
      <vt:lpstr>2nd Settlement</vt:lpstr>
      <vt:lpstr>5-Review Comments</vt:lpstr>
      <vt:lpstr>Consultants</vt:lpstr>
      <vt:lpstr>Salary breakdown</vt:lpstr>
      <vt:lpstr>Asset Register</vt:lpstr>
      <vt:lpstr>Review comments</vt:lpstr>
      <vt:lpstr>EMP Status</vt:lpstr>
      <vt:lpstr>'1st Settlement '!Print_Area</vt:lpstr>
      <vt:lpstr>'2nd Settlement'!Print_Area</vt:lpstr>
      <vt:lpstr>'5-Review Comments'!Print_Area</vt:lpstr>
      <vt:lpstr>'EMP Status'!Print_Area</vt:lpstr>
      <vt:lpstr>'Salary breakdown'!Print_Area</vt:lpstr>
      <vt:lpstr>'Budget Monitoring'!Print_Titles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Nadesapillai</dc:creator>
  <cp:lastModifiedBy>Anjaline Victor</cp:lastModifiedBy>
  <cp:lastPrinted>2023-05-12T08:13:11Z</cp:lastPrinted>
  <dcterms:created xsi:type="dcterms:W3CDTF">2022-07-01T08:22:19Z</dcterms:created>
  <dcterms:modified xsi:type="dcterms:W3CDTF">2023-05-18T10:52:12Z</dcterms:modified>
</cp:coreProperties>
</file>